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Calculate from Values" sheetId="1" state="visible" r:id="rId2"/>
    <sheet name="Sheet1" sheetId="2" state="visible" r:id="rId3"/>
    <sheet name="Sheet2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<sst xmlns="http://schemas.openxmlformats.org/spreadsheetml/2006/main" count="106" uniqueCount="84">
  <si>
    <t>maxPRpm</t>
  </si>
  <si>
    <t>maxPS</t>
  </si>
  <si>
    <t>maxPSEcoInput</t>
  </si>
  <si>
    <t>maxPSEco</t>
  </si>
  <si>
    <t>ratedRpm</t>
  </si>
  <si>
    <t>PS</t>
  </si>
  <si>
    <t>PSEcoInput</t>
  </si>
  <si>
    <t>PSEco</t>
  </si>
  <si>
    <t>maxTRpm1</t>
  </si>
  <si>
    <t>maxTRpm</t>
  </si>
  <si>
    <t>maxT</t>
  </si>
  <si>
    <t>maxTEcoInput</t>
  </si>
  <si>
    <t>maxTEco</t>
  </si>
  <si>
    <t>idleRpm</t>
  </si>
  <si>
    <t>idleRatio</t>
  </si>
  <si>
    <t>fadeOut</t>
  </si>
  <si>
    <t>linearDown</t>
  </si>
  <si>
    <t>fadeOutExp</t>
  </si>
  <si>
    <t>Efficiency</t>
  </si>
  <si>
    <t>Factor</t>
  </si>
  <si>
    <t>fuelMinRate</t>
  </si>
  <si>
    <t>fuelRatedRate</t>
  </si>
  <si>
    <t>fuelMinRpm</t>
  </si>
  <si>
    <t>fuelIdleRate</t>
  </si>
  <si>
    <t>normRpm</t>
  </si>
  <si>
    <t>PSEcoRate</t>
  </si>
  <si>
    <t>NmEcoRate</t>
  </si>
  <si>
    <t>maxPsEcoRate</t>
  </si>
  <si>
    <t>maxPSRpmRate</t>
  </si>
  <si>
    <t>f1</t>
  </si>
  <si>
    <t>f2</t>
  </si>
  <si>
    <t>f3</t>
  </si>
  <si>
    <t>f4</t>
  </si>
  <si>
    <t>Nm</t>
  </si>
  <si>
    <t>Nm2</t>
  </si>
  <si>
    <t>Anfahrmoment</t>
  </si>
  <si>
    <t>AnstiegE</t>
  </si>
  <si>
    <t>Anstieg</t>
  </si>
  <si>
    <t>Abfall</t>
  </si>
  <si>
    <t>max kW</t>
  </si>
  <si>
    <t>rated kW</t>
  </si>
  <si>
    <t>max g/kWh</t>
  </si>
  <si>
    <t>Nm1000</t>
  </si>
  <si>
    <t>NmEco</t>
  </si>
  <si>
    <t>Nm2Eco</t>
  </si>
  <si>
    <t>f2Eco</t>
  </si>
  <si>
    <t>f3Eco</t>
  </si>
  <si>
    <t>f4Eco</t>
  </si>
  <si>
    <t>idleT</t>
  </si>
  <si>
    <t>idleTEco</t>
  </si>
  <si>
    <t>xmlComment</t>
  </si>
  <si>
    <t>maxDeltaEco</t>
  </si>
  <si>
    <t>rpm</t>
  </si>
  <si>
    <t>rawData</t>
  </si>
  <si>
    <t>manualData</t>
  </si>
  <si>
    <t>rawDataEco</t>
  </si>
  <si>
    <t>manDataEco</t>
  </si>
  <si>
    <t>motor</t>
  </si>
  <si>
    <t>motorEco</t>
  </si>
  <si>
    <t>ps</t>
  </si>
  <si>
    <t>psEco</t>
  </si>
  <si>
    <t>fuelUsageRatio</t>
  </si>
  <si>
    <t>xml</t>
  </si>
  <si>
    <t>xml2</t>
  </si>
  <si>
    <t>t1</t>
  </si>
  <si>
    <t>t2</t>
  </si>
  <si>
    <t>t3</t>
  </si>
  <si>
    <t>t4</t>
  </si>
  <si>
    <t>t5</t>
  </si>
  <si>
    <t>t1E</t>
  </si>
  <si>
    <t>t2E</t>
  </si>
  <si>
    <t>t3E</t>
  </si>
  <si>
    <t>t4E</t>
  </si>
  <si>
    <t>t5E</t>
  </si>
  <si>
    <t>t6</t>
  </si>
  <si>
    <t>t6E</t>
  </si>
  <si>
    <t>deltaEco</t>
  </si>
  <si>
    <t>pto</t>
  </si>
  <si>
    <t>kw_pto</t>
  </si>
  <si>
    <t>Nm_rated</t>
  </si>
  <si>
    <t>U/min</t>
  </si>
  <si>
    <t>kW</t>
  </si>
  <si>
    <t>Column1</t>
  </si>
  <si>
    <t>Column2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</si>
</sst>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%"/>
    <numFmt numFmtId="167" formatCode="0.0%"/>
    <numFmt numFmtId="168" formatCode="0"/>
    <numFmt numFmtId="169" formatCode="0.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1"/>
      <color rgb="FFA6A6A6"/>
      <name val="Calibri"/>
      <family val="2"/>
      <charset val="1"/>
    </font>
    <font>
      <sz val="11"/>
      <color rgb="FFA6A6A6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name val="Calibri"/>
      <family val="2"/>
      <charset val="1"/>
    </font>
    <font>
      <sz val="6"/>
      <color rgb="FF000000"/>
      <name val="Calibri"/>
      <family val="2"/>
      <charset val="1"/>
    </font>
    <font>
      <sz val="9"/>
      <color rgb="FF595959"/>
      <name val="Calibri"/>
      <family val="2"/>
    </font>
    <font>
      <sz val="10"/>
      <color rgb="FF595959"/>
      <name val="Calibri"/>
      <family val="2"/>
    </font>
    <font>
      <sz val="10"/>
      <color rgb="FF000000"/>
      <name val="Calibri"/>
      <family val="2"/>
    </font>
    <font>
      <sz val="14"/>
      <color rgb="FF595959"/>
      <name val="Calibri"/>
      <family val="2"/>
    </font>
    <font>
      <b val="true"/>
      <sz val="11"/>
      <color rgb="FFFFFFFF"/>
      <name val="Calibri"/>
      <family val="2"/>
      <charset val="1"/>
    </font>
    <font>
      <b val="true"/>
      <sz val="11"/>
      <color rgb="FFA6A6A6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DD7EE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rgb="FF5B9BD5"/>
        <bgColor rgb="FF8B8B8B"/>
      </patternFill>
    </fill>
    <fill>
      <patternFill patternType="solid">
        <fgColor rgb="FFDEEBF7"/>
        <bgColor rgb="FFF2F2F2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>
        <color rgb="FF5B9BD5"/>
      </left>
      <right/>
      <top/>
      <bottom/>
      <diagonal/>
    </border>
    <border diagonalUp="false" diagonalDown="false">
      <left/>
      <right/>
      <top style="thin">
        <color rgb="FF5B9BD5"/>
      </top>
      <bottom/>
      <diagonal/>
    </border>
    <border diagonalUp="false" diagonalDown="false">
      <left/>
      <right/>
      <top style="thin">
        <color rgb="FF5B9BD5"/>
      </top>
      <bottom style="thin">
        <color rgb="FF5B9BD5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4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4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8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3" borderId="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8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3" borderId="1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4" borderId="13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4" fontId="13" fillId="4" borderId="0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5" fontId="13" fillId="4" borderId="0" xfId="0" applyFont="true" applyBorder="true" applyAlignment="true" applyProtection="false">
      <alignment horizontal="general" vertical="bottom" textRotation="45" wrapText="false" indent="0" shrinkToFit="false"/>
      <protection locked="true" hidden="false"/>
    </xf>
    <xf numFmtId="164" fontId="13" fillId="4" borderId="0" xfId="0" applyFont="true" applyBorder="false" applyAlignment="true" applyProtection="false">
      <alignment horizontal="general" vertical="bottom" textRotation="45" wrapText="false" indent="0" shrinkToFit="false"/>
      <protection locked="true" hidden="false"/>
    </xf>
    <xf numFmtId="164" fontId="14" fillId="3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B8B8B"/>
      <rgbColor rgb="FFA6A6A6"/>
      <rgbColor rgb="FF993366"/>
      <rgbColor rgb="FFF2F2F2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5B9BD5"/>
      <rgbColor rgb="FF003300"/>
      <rgbColor rgb="FF333300"/>
      <rgbColor rgb="FF9E480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50203774368559"/>
          <c:y val="0.0200849470880426"/>
          <c:w val="0.902344054201386"/>
          <c:h val="0.89885537398315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'Calculate from Values'!$F$6</c:f>
              <c:strCache>
                <c:ptCount val="1"/>
                <c:pt idx="0">
                  <c:v>motor</c:v>
                </c:pt>
              </c:strCache>
            </c:strRef>
          </c:tx>
          <c:spPr>
            <a:solidFill>
              <a:srgbClr val="ed7d31"/>
            </a:solidFill>
            <a:ln w="19080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Values'!$F$7:$F$62</c:f>
              <c:numCache>
                <c:formatCode>General</c:formatCode>
                <c:ptCount val="56"/>
                <c:pt idx="0">
                  <c:v>0</c:v>
                </c:pt>
                <c:pt idx="1">
                  <c:v>1473.75391141664</c:v>
                </c:pt>
                <c:pt idx="2">
                  <c:v>2246.28539636269</c:v>
                </c:pt>
                <c:pt idx="3">
                  <c:v>2580.60785872781</c:v>
                </c:pt>
                <c:pt idx="4">
                  <c:v>2717.65149778107</c:v>
                </c:pt>
                <c:pt idx="5">
                  <c:v>2822.0656989645</c:v>
                </c:pt>
                <c:pt idx="6">
                  <c:v>2893.85046227811</c:v>
                </c:pt>
                <c:pt idx="7">
                  <c:v>2933.00578772189</c:v>
                </c:pt>
                <c:pt idx="8">
                  <c:v>2941</c:v>
                </c:pt>
                <c:pt idx="9">
                  <c:v>2917.32763826778</c:v>
                </c:pt>
                <c:pt idx="10">
                  <c:v>2855.77949776402</c:v>
                </c:pt>
                <c:pt idx="11">
                  <c:v>2775.29346787448</c:v>
                </c:pt>
                <c:pt idx="12">
                  <c:v>2675.86954859917</c:v>
                </c:pt>
                <c:pt idx="13">
                  <c:v>2619.05588044185</c:v>
                </c:pt>
                <c:pt idx="14">
                  <c:v>2557.50773993808</c:v>
                </c:pt>
                <c:pt idx="15">
                  <c:v>2489.229826546</c:v>
                </c:pt>
                <c:pt idx="16">
                  <c:v>2419.09926470588</c:v>
                </c:pt>
                <c:pt idx="17">
                  <c:v>2347.25161406026</c:v>
                </c:pt>
                <c:pt idx="18">
                  <c:v>2273.80952380952</c:v>
                </c:pt>
                <c:pt idx="19">
                  <c:v>2067.99391871128</c:v>
                </c:pt>
                <c:pt idx="20">
                  <c:v>1328.12933577322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'Calculate from Values'!$G$6</c:f>
              <c:strCache>
                <c:ptCount val="1"/>
                <c:pt idx="0">
                  <c:v>motorEco</c:v>
                </c:pt>
              </c:strCache>
            </c:strRef>
          </c:tx>
          <c:spPr>
            <a:solidFill>
              <a:srgbClr val="a5a5a5"/>
            </a:solidFill>
            <a:ln w="19080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Values'!$G$7:$G$62</c:f>
              <c:numCache>
                <c:formatCode>General</c:formatCode>
                <c:ptCount val="56"/>
                <c:pt idx="0">
                  <c:v>0</c:v>
                </c:pt>
                <c:pt idx="1">
                  <c:v>1202.65535103704</c:v>
                </c:pt>
                <c:pt idx="2">
                  <c:v>1833.07886816404</c:v>
                </c:pt>
                <c:pt idx="3">
                  <c:v>2105.9023668639</c:v>
                </c:pt>
                <c:pt idx="4">
                  <c:v>2217.73668639053</c:v>
                </c:pt>
                <c:pt idx="5">
                  <c:v>2302.94378698225</c:v>
                </c:pt>
                <c:pt idx="6">
                  <c:v>2361.52366863905</c:v>
                </c:pt>
                <c:pt idx="7">
                  <c:v>2393.47633136095</c:v>
                </c:pt>
                <c:pt idx="8">
                  <c:v>2400</c:v>
                </c:pt>
                <c:pt idx="9">
                  <c:v>2391.69987195658</c:v>
                </c:pt>
                <c:pt idx="10">
                  <c:v>2370.11953904369</c:v>
                </c:pt>
                <c:pt idx="11">
                  <c:v>2341.89910369606</c:v>
                </c:pt>
                <c:pt idx="12">
                  <c:v>2307.03856591369</c:v>
                </c:pt>
                <c:pt idx="13">
                  <c:v>2287.11825860949</c:v>
                </c:pt>
                <c:pt idx="14">
                  <c:v>2265.53792569659</c:v>
                </c:pt>
                <c:pt idx="15">
                  <c:v>2207.44720965309</c:v>
                </c:pt>
                <c:pt idx="16">
                  <c:v>2152.26102941176</c:v>
                </c:pt>
                <c:pt idx="17">
                  <c:v>2099.7668579627</c:v>
                </c:pt>
                <c:pt idx="18">
                  <c:v>2049.77240896359</c:v>
                </c:pt>
                <c:pt idx="19">
                  <c:v>1864.23569436766</c:v>
                </c:pt>
                <c:pt idx="20">
                  <c:v>1197.26953357203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23391834"/>
        <c:axId val="46916925"/>
      </c:scatterChart>
      <c:scatterChart>
        <c:scatterStyle val="lineMarker"/>
        <c:varyColors val="0"/>
        <c:ser>
          <c:idx val="2"/>
          <c:order val="2"/>
          <c:tx>
            <c:strRef>
              <c:f>'Calculate from Values'!$H$6</c:f>
              <c:strCache>
                <c:ptCount val="1"/>
                <c:pt idx="0">
                  <c:v>ps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Values'!$H$7:$H$62</c:f>
              <c:numCache>
                <c:formatCode>General</c:formatCode>
                <c:ptCount val="56"/>
                <c:pt idx="0">
                  <c:v>0</c:v>
                </c:pt>
                <c:pt idx="1">
                  <c:v>73.4562158988816</c:v>
                </c:pt>
                <c:pt idx="2">
                  <c:v>223.922900244741</c:v>
                </c:pt>
                <c:pt idx="3">
                  <c:v>330.750159066266</c:v>
                </c:pt>
                <c:pt idx="4">
                  <c:v>387.016338951021</c:v>
                </c:pt>
                <c:pt idx="5">
                  <c:v>442.074375460826</c:v>
                </c:pt>
                <c:pt idx="6">
                  <c:v>494.530257009201</c:v>
                </c:pt>
                <c:pt idx="7">
                  <c:v>542.989972009666</c:v>
                </c:pt>
                <c:pt idx="8">
                  <c:v>586.352251308901</c:v>
                </c:pt>
                <c:pt idx="9">
                  <c:v>623.17784105406</c:v>
                </c:pt>
                <c:pt idx="10">
                  <c:v>650.699077186859</c:v>
                </c:pt>
                <c:pt idx="11">
                  <c:v>671.88256520689</c:v>
                </c:pt>
                <c:pt idx="12">
                  <c:v>685.919230886991</c:v>
                </c:pt>
                <c:pt idx="13">
                  <c:v>690.004669653579</c:v>
                </c:pt>
                <c:pt idx="14">
                  <c:v>692</c:v>
                </c:pt>
                <c:pt idx="15">
                  <c:v>691.25</c:v>
                </c:pt>
                <c:pt idx="16">
                  <c:v>689</c:v>
                </c:pt>
                <c:pt idx="17">
                  <c:v>685.25</c:v>
                </c:pt>
                <c:pt idx="18">
                  <c:v>680</c:v>
                </c:pt>
                <c:pt idx="19">
                  <c:v>633.174263697568</c:v>
                </c:pt>
                <c:pt idx="20">
                  <c:v>416.100834830729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'Calculate from Values'!$I$6</c:f>
              <c:strCache>
                <c:ptCount val="1"/>
                <c:pt idx="0">
                  <c:v>psEco</c:v>
                </c:pt>
              </c:strCache>
            </c:strRef>
          </c:tx>
          <c:spPr>
            <a:solidFill>
              <a:srgbClr val="ffc000"/>
            </a:solidFill>
            <a:ln w="19080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Values'!$I$7:$I$62</c:f>
              <c:numCache>
                <c:formatCode>General</c:formatCode>
                <c:ptCount val="56"/>
                <c:pt idx="0">
                  <c:v>0</c:v>
                </c:pt>
                <c:pt idx="1">
                  <c:v>59.9438688056157</c:v>
                </c:pt>
                <c:pt idx="2">
                  <c:v>182.73205052274</c:v>
                </c:pt>
                <c:pt idx="3">
                  <c:v>269.908324297531</c:v>
                </c:pt>
                <c:pt idx="4">
                  <c:v>315.824282040955</c:v>
                </c:pt>
                <c:pt idx="5">
                  <c:v>360.754335636172</c:v>
                </c:pt>
                <c:pt idx="6">
                  <c:v>403.56090337371</c:v>
                </c:pt>
                <c:pt idx="7">
                  <c:v>443.1064035441</c:v>
                </c:pt>
                <c:pt idx="8">
                  <c:v>478.492146596859</c:v>
                </c:pt>
                <c:pt idx="9">
                  <c:v>510.897145423186</c:v>
                </c:pt>
                <c:pt idx="10">
                  <c:v>540.039802822939</c:v>
                </c:pt>
                <c:pt idx="11">
                  <c:v>566.960285627779</c:v>
                </c:pt>
                <c:pt idx="12">
                  <c:v>591.374911974526</c:v>
                </c:pt>
                <c:pt idx="13">
                  <c:v>602.553878393871</c:v>
                </c:pt>
                <c:pt idx="14">
                  <c:v>613</c:v>
                </c:pt>
                <c:pt idx="15">
                  <c:v>613</c:v>
                </c:pt>
                <c:pt idx="16">
                  <c:v>613</c:v>
                </c:pt>
                <c:pt idx="17">
                  <c:v>613</c:v>
                </c:pt>
                <c:pt idx="18">
                  <c:v>613</c:v>
                </c:pt>
                <c:pt idx="19">
                  <c:v>570.787975950895</c:v>
                </c:pt>
                <c:pt idx="20">
                  <c:v>375.102664340054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29961748"/>
        <c:axId val="36004061"/>
      </c:scatterChart>
      <c:valAx>
        <c:axId val="23391834"/>
        <c:scaling>
          <c:orientation val="minMax"/>
          <c:max val="9000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6916925"/>
        <c:crosses val="autoZero"/>
        <c:majorUnit val="250"/>
      </c:valAx>
      <c:valAx>
        <c:axId val="4691692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3391834"/>
        <c:crosses val="autoZero"/>
      </c:valAx>
      <c:valAx>
        <c:axId val="29961748"/>
        <c:scaling>
          <c:orientation val="minMax"/>
          <c:max val="9000"/>
          <c:min val="0"/>
        </c:scaling>
        <c:delete val="1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36004061"/>
        <c:crosses val="autoZero"/>
        <c:majorUnit val="250"/>
      </c:valAx>
      <c:valAx>
        <c:axId val="36004061"/>
        <c:scaling>
          <c:orientation val="minMax"/>
        </c:scaling>
        <c:delete val="0"/>
        <c:axPos val="r"/>
        <c:numFmt formatCode="0.0" sourceLinked="0"/>
        <c:majorTickMark val="out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9961748"/>
        <c:crosses val="max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0700137189152046"/>
          <c:y val="0.0353393531545464"/>
        </c:manualLayout>
      </c:layout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475703187063243"/>
          <c:y val="0.0490521327014218"/>
          <c:w val="0.937955270705139"/>
          <c:h val="0.75284360189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'Calculate from Values'!$J$6</c:f>
              <c:strCache>
                <c:ptCount val="1"/>
                <c:pt idx="0">
                  <c:v>fuelUsageRatio</c:v>
                </c:pt>
              </c:strCache>
            </c:strRef>
          </c:tx>
          <c:spPr>
            <a:solidFill>
              <a:srgbClr val="9e480e"/>
            </a:solidFill>
            <a:ln w="28440">
              <a:solidFill>
                <a:srgbClr val="9e480e"/>
              </a:solidFill>
              <a:round/>
            </a:ln>
          </c:spPr>
          <c:marker>
            <c:symbol val="circle"/>
            <c:size val="5"/>
            <c:spPr>
              <a:solidFill>
                <a:srgbClr val="9e480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'Calculate from Values'!$A$7:$A$62</c:f>
              <c:numCache>
                <c:formatCode>General</c:formatCode>
                <c:ptCount val="56"/>
                <c:pt idx="0">
                  <c:v>0</c:v>
                </c:pt>
                <c:pt idx="1">
                  <c:v>350</c:v>
                </c:pt>
                <c:pt idx="2">
                  <c:v>700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1850</c:v>
                </c:pt>
                <c:pt idx="14">
                  <c:v>1900</c:v>
                </c:pt>
                <c:pt idx="15">
                  <c:v>1950</c:v>
                </c:pt>
                <c:pt idx="16">
                  <c:v>2000</c:v>
                </c:pt>
                <c:pt idx="17">
                  <c:v>2050</c:v>
                </c:pt>
                <c:pt idx="18">
                  <c:v>2100</c:v>
                </c:pt>
                <c:pt idx="19">
                  <c:v>2150</c:v>
                </c:pt>
                <c:pt idx="20">
                  <c:v>2200</c:v>
                </c:pt>
                <c:pt idx="21">
                  <c:v>2250</c:v>
                </c:pt>
                <c:pt idx="22">
                  <c:v>2300</c:v>
                </c:pt>
                <c:pt idx="23">
                  <c:v>2350</c:v>
                </c:pt>
                <c:pt idx="24">
                  <c:v>2400</c:v>
                </c:pt>
                <c:pt idx="25">
                  <c:v>2450</c:v>
                </c:pt>
                <c:pt idx="26">
                  <c:v>2500</c:v>
                </c:pt>
                <c:pt idx="27">
                  <c:v>2550</c:v>
                </c:pt>
                <c:pt idx="28">
                  <c:v>2600</c:v>
                </c:pt>
                <c:pt idx="29">
                  <c:v>2650</c:v>
                </c:pt>
                <c:pt idx="30">
                  <c:v>2750</c:v>
                </c:pt>
                <c:pt idx="31">
                  <c:v>3000</c:v>
                </c:pt>
                <c:pt idx="32">
                  <c:v>3250</c:v>
                </c:pt>
                <c:pt idx="33">
                  <c:v>3500</c:v>
                </c:pt>
                <c:pt idx="34">
                  <c:v>3750</c:v>
                </c:pt>
                <c:pt idx="35">
                  <c:v>4000</c:v>
                </c:pt>
                <c:pt idx="36">
                  <c:v>4250</c:v>
                </c:pt>
                <c:pt idx="37">
                  <c:v>4500</c:v>
                </c:pt>
                <c:pt idx="38">
                  <c:v>4750</c:v>
                </c:pt>
                <c:pt idx="39">
                  <c:v>5000</c:v>
                </c:pt>
                <c:pt idx="40">
                  <c:v>5250</c:v>
                </c:pt>
                <c:pt idx="41">
                  <c:v>5500</c:v>
                </c:pt>
                <c:pt idx="42">
                  <c:v>5750</c:v>
                </c:pt>
                <c:pt idx="43">
                  <c:v>6000</c:v>
                </c:pt>
                <c:pt idx="44">
                  <c:v>6250</c:v>
                </c:pt>
                <c:pt idx="45">
                  <c:v>6500</c:v>
                </c:pt>
                <c:pt idx="46">
                  <c:v>6750</c:v>
                </c:pt>
                <c:pt idx="47">
                  <c:v>7000</c:v>
                </c:pt>
                <c:pt idx="48">
                  <c:v>7250</c:v>
                </c:pt>
                <c:pt idx="49">
                  <c:v>7500</c:v>
                </c:pt>
                <c:pt idx="50">
                  <c:v>7750</c:v>
                </c:pt>
                <c:pt idx="51">
                  <c:v>8000</c:v>
                </c:pt>
                <c:pt idx="52">
                  <c:v>8250</c:v>
                </c:pt>
                <c:pt idx="53">
                  <c:v>8500</c:v>
                </c:pt>
                <c:pt idx="54">
                  <c:v>8750</c:v>
                </c:pt>
                <c:pt idx="55">
                  <c:v>9000</c:v>
                </c:pt>
              </c:numCache>
            </c:numRef>
          </c:xVal>
          <c:yVal>
            <c:numRef>
              <c:f>'Calculate from Values'!$J$7:$J$62</c:f>
              <c:numCache>
                <c:formatCode>General</c:formatCode>
                <c:ptCount val="56"/>
                <c:pt idx="0">
                  <c:v>323.466112370874</c:v>
                </c:pt>
                <c:pt idx="1">
                  <c:v>279.048122952885</c:v>
                </c:pt>
                <c:pt idx="2">
                  <c:v>248.827664399093</c:v>
                </c:pt>
                <c:pt idx="3">
                  <c:v>237.93323255228</c:v>
                </c:pt>
                <c:pt idx="4">
                  <c:v>234.224489795918</c:v>
                </c:pt>
                <c:pt idx="5">
                  <c:v>231.67472915092</c:v>
                </c:pt>
                <c:pt idx="6">
                  <c:v>230.283950617284</c:v>
                </c:pt>
                <c:pt idx="7">
                  <c:v>230.033386558281</c:v>
                </c:pt>
                <c:pt idx="8">
                  <c:v>230.626925372171</c:v>
                </c:pt>
                <c:pt idx="9">
                  <c:v>231.962387703424</c:v>
                </c:pt>
                <c:pt idx="10">
                  <c:v>234.039773552039</c:v>
                </c:pt>
                <c:pt idx="11">
                  <c:v>236.859082918017</c:v>
                </c:pt>
                <c:pt idx="12">
                  <c:v>240.420315801358</c:v>
                </c:pt>
                <c:pt idx="13">
                  <c:v>242.479153562039</c:v>
                </c:pt>
                <c:pt idx="14">
                  <c:v>244.723472202061</c:v>
                </c:pt>
                <c:pt idx="15">
                  <c:v>247.153271721424</c:v>
                </c:pt>
                <c:pt idx="16">
                  <c:v>249.768552120127</c:v>
                </c:pt>
                <c:pt idx="17">
                  <c:v>252.569313398171</c:v>
                </c:pt>
                <c:pt idx="18">
                  <c:v>255.555555555556</c:v>
                </c:pt>
                <c:pt idx="19">
                  <c:v>323.572937180529</c:v>
                </c:pt>
                <c:pt idx="20">
                  <c:v>515.543481299298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0"/>
        </c:ser>
        <c:axId val="48918931"/>
        <c:axId val="745798"/>
      </c:scatterChart>
      <c:valAx>
        <c:axId val="48918931"/>
        <c:scaling>
          <c:orientation val="minMax"/>
          <c:max val="9000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/>
              <a:lstStyle/>
              <a:p>
                <a:pPr>
                  <a:def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745798"/>
        <c:crosses val="autoZero"/>
        <c:majorUnit val="250"/>
      </c:valAx>
      <c:valAx>
        <c:axId val="745798"/>
        <c:scaling>
          <c:orientation val="minMax"/>
          <c:max val="320"/>
          <c:min val="18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sz="1000" spc="-1" strike="noStrike">
                    <a:solidFill>
                      <a:srgbClr val="595959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Axis Title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8918931"/>
        <c:crosses val="autoZero"/>
        <c:majorUnit val="20"/>
        <c:minorUnit val="5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0575224151500431"/>
          <c:y val="0.154681835339144"/>
        </c:manualLayout>
      </c:layout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pto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pto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Sheet1!$A$2:$A$19</c:f>
              <c:numCache>
                <c:formatCode>General</c:formatCode>
                <c:ptCount val="18"/>
                <c:pt idx="0">
                  <c:v>800</c:v>
                </c:pt>
                <c:pt idx="1">
                  <c:v>900</c:v>
                </c:pt>
                <c:pt idx="2">
                  <c:v>1000</c:v>
                </c:pt>
                <c:pt idx="3">
                  <c:v>1100</c:v>
                </c:pt>
                <c:pt idx="4">
                  <c:v>1200</c:v>
                </c:pt>
                <c:pt idx="5">
                  <c:v>1300</c:v>
                </c:pt>
                <c:pt idx="6">
                  <c:v>1400</c:v>
                </c:pt>
                <c:pt idx="7">
                  <c:v>1500</c:v>
                </c:pt>
                <c:pt idx="8">
                  <c:v>1600</c:v>
                </c:pt>
                <c:pt idx="9">
                  <c:v>1700</c:v>
                </c:pt>
                <c:pt idx="10">
                  <c:v>1800</c:v>
                </c:pt>
                <c:pt idx="11">
                  <c:v>1900</c:v>
                </c:pt>
                <c:pt idx="12">
                  <c:v>2000</c:v>
                </c:pt>
                <c:pt idx="13">
                  <c:v>2100</c:v>
                </c:pt>
                <c:pt idx="14">
                  <c:v>2200</c:v>
                </c:pt>
                <c:pt idx="15">
                  <c:v>2300</c:v>
                </c:pt>
                <c:pt idx="16">
                  <c:v>2400</c:v>
                </c:pt>
                <c:pt idx="17">
                  <c:v>2500</c:v>
                </c:pt>
              </c:numCache>
            </c:numRef>
          </c:xVal>
          <c:yVal>
            <c:numRef>
              <c:f>Sheet1!$C$2:$C$19</c:f>
              <c:numCache>
                <c:formatCode>General</c:formatCode>
                <c:ptCount val="18"/>
                <c:pt idx="0">
                  <c:v>2444</c:v>
                </c:pt>
                <c:pt idx="1">
                  <c:v>2566.2</c:v>
                </c:pt>
                <c:pt idx="2">
                  <c:v>2632</c:v>
                </c:pt>
                <c:pt idx="3">
                  <c:v>2679</c:v>
                </c:pt>
                <c:pt idx="4">
                  <c:v>2716.6</c:v>
                </c:pt>
                <c:pt idx="5">
                  <c:v>2744.8</c:v>
                </c:pt>
                <c:pt idx="6">
                  <c:v>2764.54</c:v>
                </c:pt>
                <c:pt idx="7">
                  <c:v>2726</c:v>
                </c:pt>
                <c:pt idx="8">
                  <c:v>2660.2</c:v>
                </c:pt>
                <c:pt idx="9">
                  <c:v>2575.6</c:v>
                </c:pt>
                <c:pt idx="10">
                  <c:v>2491</c:v>
                </c:pt>
                <c:pt idx="11">
                  <c:v>2404.05727554179</c:v>
                </c:pt>
                <c:pt idx="12">
                  <c:v>2283.85441176471</c:v>
                </c:pt>
                <c:pt idx="13">
                  <c:v>2175.09943977591</c:v>
                </c:pt>
                <c:pt idx="14">
                  <c:v>1880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axId val="3187482"/>
        <c:axId val="64082586"/>
      </c:scatterChart>
      <c:valAx>
        <c:axId val="3187482"/>
        <c:scaling>
          <c:orientation val="minMax"/>
          <c:max val="2700"/>
          <c:min val="80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64082586"/>
        <c:crosses val="autoZero"/>
      </c:valAx>
      <c:valAx>
        <c:axId val="6408258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3187482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Chart Title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Sheet2!$A$5:$A$11</c:f>
              <c:numCache>
                <c:formatCode>General</c:formatCode>
                <c:ptCount val="7"/>
                <c:pt idx="0">
                  <c:v>0</c:v>
                </c:pt>
                <c:pt idx="1">
                  <c:v>1000</c:v>
                </c:pt>
                <c:pt idx="2">
                  <c:v>1450</c:v>
                </c:pt>
                <c:pt idx="3">
                  <c:v>1450</c:v>
                </c:pt>
                <c:pt idx="4">
                  <c:v>1900</c:v>
                </c:pt>
                <c:pt idx="5">
                  <c:v>2100</c:v>
                </c:pt>
                <c:pt idx="6">
                  <c:v>2300</c:v>
                </c:pt>
              </c:numCache>
            </c:numRef>
          </c:xVal>
          <c:yVal>
            <c:numRef>
              <c:f>Sheet2!$B$5:$B$11</c:f>
              <c:numCache>
                <c:formatCode>General</c:formatCode>
                <c:ptCount val="7"/>
                <c:pt idx="0">
                  <c:v>0</c:v>
                </c:pt>
                <c:pt idx="1">
                  <c:v>1421.46533613445</c:v>
                </c:pt>
                <c:pt idx="2">
                  <c:v>1538</c:v>
                </c:pt>
                <c:pt idx="3">
                  <c:v>1538</c:v>
                </c:pt>
                <c:pt idx="4">
                  <c:v>1463.54489164087</c:v>
                </c:pt>
                <c:pt idx="5">
                  <c:v>1304.09663865546</c:v>
                </c:pt>
                <c:pt idx="6">
                  <c:v>0</c:v>
                </c:pt>
              </c:numCache>
            </c:numRef>
          </c:yVal>
          <c:smooth val="1"/>
        </c:ser>
        <c:axId val="74772709"/>
        <c:axId val="81465358"/>
      </c:scatterChart>
      <c:valAx>
        <c:axId val="74772709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81465358"/>
        <c:crosses val="autoZero"/>
      </c:valAx>
      <c:valAx>
        <c:axId val="8146535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74772709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kW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Sheet2!$C$4</c:f>
              <c:strCache>
                <c:ptCount val="1"/>
                <c:pt idx="0">
                  <c:v>kW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Sheet2!$A$5:$A$11</c:f>
              <c:numCache>
                <c:formatCode>General</c:formatCode>
                <c:ptCount val="7"/>
                <c:pt idx="0">
                  <c:v>0</c:v>
                </c:pt>
                <c:pt idx="1">
                  <c:v>1000</c:v>
                </c:pt>
                <c:pt idx="2">
                  <c:v>1450</c:v>
                </c:pt>
                <c:pt idx="3">
                  <c:v>1450</c:v>
                </c:pt>
                <c:pt idx="4">
                  <c:v>1900</c:v>
                </c:pt>
                <c:pt idx="5">
                  <c:v>2100</c:v>
                </c:pt>
                <c:pt idx="6">
                  <c:v>2300</c:v>
                </c:pt>
              </c:numCache>
            </c:numRef>
          </c:xVal>
          <c:yVal>
            <c:numRef>
              <c:f>Sheet2!$C$5:$C$11</c:f>
              <c:numCache>
                <c:formatCode>General</c:formatCode>
                <c:ptCount val="7"/>
                <c:pt idx="0">
                  <c:v>0</c:v>
                </c:pt>
                <c:pt idx="1">
                  <c:v>148.844537815126</c:v>
                </c:pt>
                <c:pt idx="2">
                  <c:v>233.51832460733</c:v>
                </c:pt>
                <c:pt idx="3">
                  <c:v>233.51832460733</c:v>
                </c:pt>
                <c:pt idx="4">
                  <c:v>291.176470588235</c:v>
                </c:pt>
                <c:pt idx="5">
                  <c:v>286.764705882353</c:v>
                </c:pt>
                <c:pt idx="6">
                  <c:v>0</c:v>
                </c:pt>
              </c:numCache>
            </c:numRef>
          </c:yVal>
          <c:smooth val="1"/>
        </c:ser>
        <c:axId val="27828669"/>
        <c:axId val="60021917"/>
      </c:scatterChart>
      <c:valAx>
        <c:axId val="27828669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60021917"/>
        <c:crosses val="autoZero"/>
      </c:valAx>
      <c:valAx>
        <c:axId val="6002191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7828669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11</xdr:col>
      <xdr:colOff>750960</xdr:colOff>
      <xdr:row>3</xdr:row>
      <xdr:rowOff>191160</xdr:rowOff>
    </xdr:from>
    <xdr:to>
      <xdr:col>67</xdr:col>
      <xdr:colOff>198000</xdr:colOff>
      <xdr:row>27</xdr:row>
      <xdr:rowOff>9720</xdr:rowOff>
    </xdr:to>
    <xdr:graphicFrame>
      <xdr:nvGraphicFramePr>
        <xdr:cNvPr id="0" name="Chart 1"/>
        <xdr:cNvGraphicFramePr/>
      </xdr:nvGraphicFramePr>
      <xdr:xfrm>
        <a:off x="7675560" y="1162440"/>
        <a:ext cx="27736200" cy="5000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103320</xdr:colOff>
      <xdr:row>27</xdr:row>
      <xdr:rowOff>19440</xdr:rowOff>
    </xdr:from>
    <xdr:to>
      <xdr:col>65</xdr:col>
      <xdr:colOff>303120</xdr:colOff>
      <xdr:row>43</xdr:row>
      <xdr:rowOff>9720</xdr:rowOff>
    </xdr:to>
    <xdr:graphicFrame>
      <xdr:nvGraphicFramePr>
        <xdr:cNvPr id="1" name="Chart 2"/>
        <xdr:cNvGraphicFramePr/>
      </xdr:nvGraphicFramePr>
      <xdr:xfrm>
        <a:off x="7789680" y="6172560"/>
        <a:ext cx="26736480" cy="3038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122400</xdr:colOff>
      <xdr:row>1</xdr:row>
      <xdr:rowOff>38520</xdr:rowOff>
    </xdr:from>
    <xdr:to>
      <xdr:col>20</xdr:col>
      <xdr:colOff>17280</xdr:colOff>
      <xdr:row>46</xdr:row>
      <xdr:rowOff>104760</xdr:rowOff>
    </xdr:to>
    <xdr:graphicFrame>
      <xdr:nvGraphicFramePr>
        <xdr:cNvPr id="2" name="Chart 1"/>
        <xdr:cNvGraphicFramePr/>
      </xdr:nvGraphicFramePr>
      <xdr:xfrm>
        <a:off x="6589800" y="228960"/>
        <a:ext cx="6495480" cy="863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127080</xdr:colOff>
      <xdr:row>12</xdr:row>
      <xdr:rowOff>105480</xdr:rowOff>
    </xdr:from>
    <xdr:to>
      <xdr:col>17</xdr:col>
      <xdr:colOff>364680</xdr:colOff>
      <xdr:row>26</xdr:row>
      <xdr:rowOff>181440</xdr:rowOff>
    </xdr:to>
    <xdr:graphicFrame>
      <xdr:nvGraphicFramePr>
        <xdr:cNvPr id="3" name="Chart 1"/>
        <xdr:cNvGraphicFramePr/>
      </xdr:nvGraphicFramePr>
      <xdr:xfrm>
        <a:off x="6832440" y="3000960"/>
        <a:ext cx="4771440" cy="274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212760</xdr:colOff>
      <xdr:row>0</xdr:row>
      <xdr:rowOff>762480</xdr:rowOff>
    </xdr:from>
    <xdr:to>
      <xdr:col>23</xdr:col>
      <xdr:colOff>450360</xdr:colOff>
      <xdr:row>15</xdr:row>
      <xdr:rowOff>38160</xdr:rowOff>
    </xdr:to>
    <xdr:graphicFrame>
      <xdr:nvGraphicFramePr>
        <xdr:cNvPr id="4" name="Chart 2"/>
        <xdr:cNvGraphicFramePr/>
      </xdr:nvGraphicFramePr>
      <xdr:xfrm>
        <a:off x="10804320" y="762480"/>
        <a:ext cx="4771440" cy="2742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62"/>
  <sheetViews>
    <sheetView windowProtection="false" showFormulas="false" showGridLines="true" showRowColHeaders="true" showZeros="true" rightToLeft="false" tabSelected="true" showOutlineSymbols="true" defaultGridColor="true" view="normal" topLeftCell="A5" colorId="64" zoomScale="100" zoomScaleNormal="100" zoomScalePageLayoutView="100" workbookViewId="0">
      <selection pane="topLeft" activeCell="K7" activeCellId="0" sqref="K7:K29"/>
    </sheetView>
  </sheetViews>
  <sheetFormatPr defaultRowHeight="15"/>
  <cols>
    <col collapsed="false" hidden="false" max="1" min="1" style="0" width="9.85204081632653"/>
    <col collapsed="false" hidden="false" max="3" min="2" style="0" width="11.7448979591837"/>
    <col collapsed="false" hidden="false" max="4" min="4" style="0" width="7.1530612244898"/>
    <col collapsed="false" hidden="false" max="5" min="5" style="0" width="10.6632653061225"/>
    <col collapsed="false" hidden="false" max="6" min="6" style="0" width="7.4234693877551"/>
    <col collapsed="false" hidden="false" max="10" min="7" style="0" width="7.1530612244898"/>
    <col collapsed="false" hidden="false" max="11" min="11" style="0" width="10.9336734693878"/>
    <col collapsed="false" hidden="false" max="12" min="12" style="0" width="10.8010204081633"/>
    <col collapsed="false" hidden="false" max="13" min="13" style="0" width="10.9336734693878"/>
    <col collapsed="false" hidden="false" max="14" min="14" style="0" width="7.1530612244898"/>
  </cols>
  <sheetData>
    <row r="1" s="3" customFormat="true" ht="45.7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customFormat="false" ht="15.75" hidden="false" customHeight="false" outlineLevel="0" collapsed="false">
      <c r="A2" s="4" t="n">
        <v>1900</v>
      </c>
      <c r="B2" s="5" t="n">
        <v>692</v>
      </c>
      <c r="C2" s="6" t="n">
        <v>613</v>
      </c>
      <c r="D2" s="7" t="n">
        <f aca="false">IF('Calculate from Values'!$C$2&gt;0,'Calculate from Values'!$C$2,'Calculate from Values'!$B$2*'Calculate from Values'!$AB$2)</f>
        <v>613</v>
      </c>
      <c r="E2" s="4" t="n">
        <v>2100</v>
      </c>
      <c r="F2" s="5" t="n">
        <v>680</v>
      </c>
      <c r="G2" s="6" t="n">
        <v>613</v>
      </c>
      <c r="H2" s="8" t="n">
        <f aca="false">IF('Calculate from Values'!$G$2&gt;0,'Calculate from Values'!$G$2,'Calculate from Values'!$F$2*'Calculate from Values'!$Z$2)</f>
        <v>613</v>
      </c>
      <c r="I2" s="4" t="n">
        <v>1370</v>
      </c>
      <c r="J2" s="5" t="n">
        <v>1450</v>
      </c>
      <c r="K2" s="5" t="n">
        <v>2941</v>
      </c>
      <c r="L2" s="6" t="n">
        <v>2400</v>
      </c>
      <c r="M2" s="7" t="n">
        <f aca="false">IF('Calculate from Values'!$L$2&gt;0,'Calculate from Values'!$L$2,'Calculate from Values'!$K$2*'Calculate from Values'!$AA$2)</f>
        <v>2400</v>
      </c>
      <c r="N2" s="4" t="n">
        <v>850</v>
      </c>
      <c r="O2" s="9" t="n">
        <v>0.85</v>
      </c>
      <c r="P2" s="6" t="n">
        <v>149</v>
      </c>
      <c r="Q2" s="10" t="n">
        <v>0.5</v>
      </c>
      <c r="R2" s="11" t="n">
        <f aca="false">IF('Calculate from Values'!$P$2&lt;100,3,IF('Calculate from Values'!$P$2&lt;150,2.2,IF('Calculate from Values'!$P$2&lt;200,2,1.7)))</f>
        <v>2.2</v>
      </c>
      <c r="S2" s="11" t="n">
        <v>0.98</v>
      </c>
      <c r="T2" s="12" t="n">
        <v>1</v>
      </c>
      <c r="U2" s="10" t="n">
        <v>230</v>
      </c>
      <c r="V2" s="13" t="n">
        <f aca="false">'Calculate from Values'!$U$2/0.9</f>
        <v>255.555555555556</v>
      </c>
      <c r="W2" s="14" t="n">
        <v>1270</v>
      </c>
      <c r="X2" s="8" t="n">
        <f aca="false">0.94*'Calculate from Values'!$V$2</f>
        <v>240.222222222222</v>
      </c>
      <c r="Y2" s="13" t="n">
        <f aca="false">ROUND('Calculate from Values'!$E$2+0.49*'Calculate from Values'!$P$2,-2)</f>
        <v>2200</v>
      </c>
      <c r="Z2" s="15" t="n">
        <v>0.8</v>
      </c>
      <c r="AA2" s="16" t="n">
        <v>0.8</v>
      </c>
      <c r="AB2" s="17" t="n">
        <f aca="false">'Calculate from Values'!$Z$2* ('Calculate from Values'!$A$2-'Calculate from Values'!$J$2)/('Calculate from Values'!$E$2-'Calculate from Values'!$J$2) + 'Calculate from Values'!$AA$2* (1- ('Calculate from Values'!$A$2-'Calculate from Values'!$J$2)/('Calculate from Values'!$E$2-'Calculate from Values'!$J$2))</f>
        <v>0.8</v>
      </c>
      <c r="AC2" s="18" t="n">
        <v>0.02</v>
      </c>
    </row>
    <row r="3" customFormat="false" ht="15" hidden="false" customHeight="false" outlineLevel="0" collapsed="false">
      <c r="A3" s="19" t="s">
        <v>29</v>
      </c>
      <c r="B3" s="19" t="s">
        <v>30</v>
      </c>
      <c r="C3" s="19" t="s">
        <v>31</v>
      </c>
      <c r="D3" s="19" t="s">
        <v>32</v>
      </c>
      <c r="E3" s="19" t="s">
        <v>33</v>
      </c>
      <c r="F3" s="19" t="s">
        <v>34</v>
      </c>
      <c r="G3" s="20" t="s">
        <v>35</v>
      </c>
      <c r="H3" s="21" t="s">
        <v>36</v>
      </c>
      <c r="I3" s="21" t="s">
        <v>37</v>
      </c>
      <c r="J3" s="21" t="s">
        <v>38</v>
      </c>
      <c r="K3" s="20" t="s">
        <v>39</v>
      </c>
      <c r="L3" s="21" t="s">
        <v>40</v>
      </c>
      <c r="M3" s="22" t="s">
        <v>41</v>
      </c>
      <c r="N3" s="19" t="s">
        <v>42</v>
      </c>
      <c r="O3" s="19" t="s">
        <v>43</v>
      </c>
      <c r="P3" s="19" t="s">
        <v>44</v>
      </c>
      <c r="Q3" s="19" t="s">
        <v>45</v>
      </c>
      <c r="R3" s="19" t="s">
        <v>46</v>
      </c>
      <c r="S3" s="19" t="s">
        <v>47</v>
      </c>
      <c r="T3" s="19" t="s">
        <v>48</v>
      </c>
      <c r="U3" s="19" t="s">
        <v>49</v>
      </c>
      <c r="V3" s="19" t="s">
        <v>50</v>
      </c>
      <c r="W3" s="19" t="s">
        <v>51</v>
      </c>
    </row>
    <row r="4" customFormat="false" ht="15.75" hidden="false" customHeight="false" outlineLevel="0" collapsed="false">
      <c r="A4" s="19" t="n">
        <f aca="false">(1-'Calculate from Values'!$O$2)/(('Calculate from Values'!$I$2-'Calculate from Values'!$N$2)^2)</f>
        <v>5.54733727810651E-007</v>
      </c>
      <c r="B4" s="19" t="n">
        <f aca="false">('Calculate from Values'!$K$2-'Calculate from Values'!$E$4)/'Calculate from Values'!$K$2/('Calculate from Values'!$A$2-'Calculate from Values'!$J$2)</f>
        <v>0.000289767093627957</v>
      </c>
      <c r="C4" s="19" t="n">
        <f aca="false">('Calculate from Values'!$K$2-'Calculate from Values'!$E$4)/'Calculate from Values'!$K$2/('Calculate from Values'!$A$2-'Calculate from Values'!$J$2)^2</f>
        <v>6.43926874728793E-007</v>
      </c>
      <c r="D4" s="19" t="n">
        <f aca="false">('Calculate from Values'!$B$2-'Calculate from Values'!$F$2)/MAX(1,'Calculate from Values'!$E$2-'Calculate from Values'!$A$2)^2</f>
        <v>0.0003</v>
      </c>
      <c r="E4" s="19" t="n">
        <f aca="false">'Calculate from Values'!$B$2/1.36*9550/'Calculate from Values'!$A$2</f>
        <v>2557.50773993808</v>
      </c>
      <c r="F4" s="19" t="n">
        <f aca="false">'Calculate from Values'!$F$2/1.36*9550/'Calculate from Values'!$E$2</f>
        <v>2273.80952380952</v>
      </c>
      <c r="G4" s="23" t="n">
        <f aca="false">'Calculate from Values'!$N$4/'Calculate from Values'!$F$4</f>
        <v>0.975339694538245</v>
      </c>
      <c r="H4" s="24" t="n">
        <f aca="false">'Calculate from Values'!$M$2/'Calculate from Values'!$P$4-1</f>
        <v>0.170861696403406</v>
      </c>
      <c r="I4" s="24" t="n">
        <f aca="false">'Calculate from Values'!$K$2/'Calculate from Values'!$F$4-1</f>
        <v>0.293424083769633</v>
      </c>
      <c r="J4" s="24" t="n">
        <f aca="false">1-'Calculate from Values'!$J$2/'Calculate from Values'!$E$2</f>
        <v>0.30952380952381</v>
      </c>
      <c r="K4" s="25" t="n">
        <f aca="false">'Calculate from Values'!$B$2/1.36</f>
        <v>508.823529411765</v>
      </c>
      <c r="L4" s="26" t="n">
        <f aca="false">'Calculate from Values'!$F$2/1.36</f>
        <v>500</v>
      </c>
      <c r="M4" s="27" t="n">
        <f aca="false">'Calculate from Values'!$V$2*1.1</f>
        <v>281.111111111111</v>
      </c>
      <c r="N4" s="19" t="n">
        <f aca="false">(1-'Calculate from Values'!$A$4*('Calculate from Values'!$I$2-1000)^2)*'Calculate from Values'!$M$2</f>
        <v>2217.73668639053</v>
      </c>
      <c r="O4" s="19" t="n">
        <f aca="false">'Calculate from Values'!$D$2/1.36*9550/'Calculate from Values'!$A$2</f>
        <v>2265.53792569659</v>
      </c>
      <c r="P4" s="19" t="n">
        <f aca="false">'Calculate from Values'!$H$2/1.36*9550/'Calculate from Values'!$E$2</f>
        <v>2049.77240896359</v>
      </c>
      <c r="Q4" s="19" t="n">
        <f aca="false">('Calculate from Values'!$M$2-'Calculate from Values'!$O$4)/'Calculate from Values'!$M$2/('Calculate from Values'!$A$2-'Calculate from Values'!$J$2)</f>
        <v>0.000124501920651302</v>
      </c>
      <c r="R4" s="19" t="n">
        <f aca="false">('Calculate from Values'!$M$2-'Calculate from Values'!$O$4)/'Calculate from Values'!$M$2/('Calculate from Values'!$A$2-'Calculate from Values'!$J$2)^2</f>
        <v>2.7667093478067E-007</v>
      </c>
      <c r="S4" s="19" t="n">
        <f aca="false">('Calculate from Values'!$D$2-'Calculate from Values'!$H$2)/MAX(1,'Calculate from Values'!$E$2-'Calculate from Values'!$A$2)^2</f>
        <v>0</v>
      </c>
      <c r="T4" s="19" t="n">
        <f aca="false">(1-'Calculate from Values'!$A$4*('Calculate from Values'!$I$2-'Calculate from Values'!$N$2)^2)*'Calculate from Values'!$K$2</f>
        <v>2499.85</v>
      </c>
      <c r="U4" s="19" t="n">
        <f aca="false">(1-'Calculate from Values'!$A$4*('Calculate from Values'!$I$2-'Calculate from Values'!$N$2)^2)*'Calculate from Values'!$M$2</f>
        <v>2040</v>
      </c>
      <c r="V4" s="19" t="str">
        <f aca="false">CONCATENATE("        &lt;!-- ",'Calculate from Values'!$A$2,": ",'Calculate from Values'!$B$2,"(",ROUND('Calculate from Values'!$D$2,0),") | ",'Calculate from Values'!$E$2,": ",'Calculate from Values'!$F$2,"(",ROUND('Calculate from Values'!$H$2,0),") | ",'Calculate from Values'!$I$2,"..",'Calculate from Values'!$J$2,": ",'Calculate from Values'!$K$2,"(",ROUND('Calculate from Values'!$M$2,0),") | ",'Calculate from Values'!$O$2*100," | ",'Calculate from Values'!$Q$2," | ",'Calculate from Values'!$P$2," | ",'Calculate from Values'!$R$2," | ",'Calculate from Values'!$Y$2," | ",'Calculate from Values'!$W$2,": ",'Calculate from Values'!$U$2," --&gt;")</f>
        <v>        &lt;!-- 1900: 692(613) | 2100: 680(613) | 1370..1450: 2941(2400) | 85 | 0,5 | 149 | 2,2 | 2200 | 1270: 230 --&gt;</v>
      </c>
      <c r="W4" s="19" t="n">
        <f aca="false">MAX('Calculate from Values'!$Y$7:$Y$62)</f>
        <v>541</v>
      </c>
    </row>
    <row r="6" s="3" customFormat="true" ht="62.25" hidden="false" customHeight="false" outlineLevel="0" collapsed="false">
      <c r="A6" s="3" t="s">
        <v>52</v>
      </c>
      <c r="B6" s="3" t="s">
        <v>53</v>
      </c>
      <c r="C6" s="3" t="s">
        <v>54</v>
      </c>
      <c r="D6" s="3" t="s">
        <v>55</v>
      </c>
      <c r="E6" s="3" t="s">
        <v>56</v>
      </c>
      <c r="F6" s="3" t="s">
        <v>57</v>
      </c>
      <c r="G6" s="3" t="s">
        <v>58</v>
      </c>
      <c r="H6" s="3" t="s">
        <v>59</v>
      </c>
      <c r="I6" s="3" t="s">
        <v>60</v>
      </c>
      <c r="J6" s="3" t="s">
        <v>61</v>
      </c>
      <c r="K6" s="28" t="s">
        <v>62</v>
      </c>
      <c r="L6" s="3" t="s">
        <v>63</v>
      </c>
      <c r="M6" s="3" t="s">
        <v>64</v>
      </c>
      <c r="N6" s="3" t="s">
        <v>65</v>
      </c>
      <c r="O6" s="3" t="s">
        <v>66</v>
      </c>
      <c r="P6" s="3" t="s">
        <v>67</v>
      </c>
      <c r="Q6" s="3" t="s">
        <v>68</v>
      </c>
      <c r="R6" s="3" t="s">
        <v>69</v>
      </c>
      <c r="S6" s="3" t="s">
        <v>70</v>
      </c>
      <c r="T6" s="3" t="s">
        <v>71</v>
      </c>
      <c r="U6" s="3" t="s">
        <v>72</v>
      </c>
      <c r="V6" s="3" t="s">
        <v>73</v>
      </c>
      <c r="W6" s="3" t="s">
        <v>74</v>
      </c>
      <c r="X6" s="3" t="s">
        <v>75</v>
      </c>
      <c r="Y6" s="3" t="s">
        <v>76</v>
      </c>
    </row>
    <row r="7" customFormat="false" ht="15" hidden="false" customHeight="false" outlineLevel="0" collapsed="false">
      <c r="A7" s="29" t="n">
        <v>0</v>
      </c>
      <c r="B7" s="29" t="n">
        <f aca="false">MIN('Calculate from Values'!$W7,MAX(0,IF('Calculate from Values'!$A7&lt;'Calculate from Values'!$N$2,(1-'Calculate from Values'!$A7/'Calculate from Values'!$N$2)*'Calculate from Values'!$M7+'Calculate from Values'!$A7/'Calculate from Values'!$N$2*'Calculate from Values'!$N7,IF('Calculate from Values'!$A7&gt;='Calculate from Values'!$A$2,IF('Calculate from Values'!$A7&gt;'Calculate from Values'!$E$2,'Calculate from Values'!$Q7,'Calculate from Values'!$P7),IF('Calculate from Values'!$A7&lt;'Calculate from Values'!$I$2,'Calculate from Values'!$N7,IF('Calculate from Values'!$A7&gt;'Calculate from Values'!$J$2,'Calculate from Values'!$O7,'Calculate from Values'!$K$2))))))</f>
        <v>0</v>
      </c>
      <c r="C7" s="30"/>
      <c r="D7" s="29" t="n">
        <f aca="false">MIN('Calculate from Values'!$X7,MAX(0,IF('Calculate from Values'!$A7&lt;'Calculate from Values'!$N$2,(1-'Calculate from Values'!$A7/'Calculate from Values'!$N$2)*'Calculate from Values'!$R7+'Calculate from Values'!$A7/'Calculate from Values'!$N$2*'Calculate from Values'!$S7,IF('Calculate from Values'!$A7&gt;='Calculate from Values'!$A$2,IF('Calculate from Values'!$A7&gt;'Calculate from Values'!$E$2,'Calculate from Values'!$V7,'Calculate from Values'!$U7),IF('Calculate from Values'!$A7&lt;'Calculate from Values'!$I$2,'Calculate from Values'!$S7,IF('Calculate from Values'!$A7&gt;'Calculate from Values'!$J$2,'Calculate from Values'!$T7,'Calculate from Values'!$M$2))))))</f>
        <v>0</v>
      </c>
      <c r="E7" s="30"/>
      <c r="F7" s="29" t="n">
        <f aca="false">'Calculate from Values'!$T$2*IF('Calculate from Values'!$C7&gt;0,'Calculate from Values'!$C7,'Calculate from Values'!$B7)</f>
        <v>0</v>
      </c>
      <c r="G7" s="29" t="n">
        <f aca="false">'Calculate from Values'!$T$2*IF('Calculate from Values'!$E7&gt;0,'Calculate from Values'!$E7,'Calculate from Values'!$D7)</f>
        <v>0</v>
      </c>
      <c r="H7" s="31" t="n">
        <f aca="false">1.36*'Calculate from Values'!$A7*'Calculate from Values'!$F7/9550</f>
        <v>0</v>
      </c>
      <c r="I7" s="31" t="n">
        <f aca="false">1.36*'Calculate from Values'!$A7*'Calculate from Values'!$G7/9550</f>
        <v>0</v>
      </c>
      <c r="J7" s="31" t="n">
        <f aca="false">IF('Calculate from Values'!$A7&lt;='Calculate from Values'!$W$2,'Calculate from Values'!$U$2+('Calculate from Values'!$X$2-'Calculate from Values'!$U$2)*(('Calculate from Values'!$W$2-'Calculate from Values'!$A7)/('Calculate from Values'!$W$2-'Calculate from Values'!$N$2))^2,IF('Calculate from Values'!$A7&lt;='Calculate from Values'!$E$2,'Calculate from Values'!$U$2+('Calculate from Values'!$V$2-'Calculate from Values'!$U$2)*(('Calculate from Values'!$A7-'Calculate from Values'!$W$2)/('Calculate from Values'!$E$2-'Calculate from Values'!$W$2))^2,IF('Calculate from Values'!$F7&gt;0,'Calculate from Values'!$V$2*'Calculate from Values'!$E$4/'Calculate from Values'!$F7*'Calculate from Values'!$A7/'Calculate from Values'!$E$2,0)))</f>
        <v>323.466112370874</v>
      </c>
      <c r="K7" s="32" t="str">
        <f aca="false">IF('Calculate from Values'!$A7&gt;'Calculate from Values'!$E$2+'Calculate from Values'!$P$2+99,"",IF('Calculate from Values'!$A7&lt;1,'Calculate from Values'!$V$4,CONCATENATE("        &lt;torque rpm=""",'Calculate from Values'!$A7,""" motorTorque=""",ROUND('Calculate from Values'!$F7,0),"""",IF('Calculate from Values'!$W$4&gt;0.01,CONCATENATE(" motorTorqueEco=""",ROUND('Calculate from Values'!$G7,0),""""),"")," fuelUsageRatio=""",ROUND('Calculate from Values'!$J7,1),"""/&gt;",CONCATENATE(IF('Calculate from Values'!$C7&gt;0,CONCATENATE("&lt;!-- manualData: ",'Calculate from Values'!$C7,"--&gt;"),""),IF('Calculate from Values'!$E7&gt;0,CONCATENATE("&lt;!-- manDataEco: ",'Calculate from Values'!$E7,"--&gt;"),"")))))</f>
        <v>        &lt;!-- 1900: 692(613) | 2100: 680(613) | 1370..1450: 2941(2400) | 85 | 0,5 | 149 | 2,2 | 2200 | 1270: 230 --&gt;</v>
      </c>
      <c r="L7" s="32" t="str">
        <f aca="false">IF('Calculate from Values'!$A7&lt;1,'Calculate from Values'!$V$4,IF(A6&gt;'Calculate from Values'!$Y$2,"",IF('Calculate from Values'!$A7&gt;'Calculate from Values'!$Y$2,"        &lt;torque normRpm=""1"" torque=""0""/&gt;",CONCATENATE("        &lt;torque normRpm=""",MIN(ROUND('Calculate from Values'!$A7/'Calculate from Values'!$Y$2,3),0.999),""" torque=""",ROUND('Calculate from Values'!$F7/MAX('Calculate from Values'!$F$7:$F$62),3),"""/&gt;"))))</f>
        <v>        &lt;!-- 1900: 692(613) | 2100: 680(613) | 1370..1450: 2941(2400) | 85 | 0,5 | 149 | 2,2 | 2200 | 1270: 230 --&gt;</v>
      </c>
      <c r="M7" s="29" t="n">
        <f aca="false">(1-(1-'Calculate from Values'!$A7/'Calculate from Values'!$N$2)^2)*'Calculate from Values'!$T$4</f>
        <v>0</v>
      </c>
      <c r="N7" s="29" t="n">
        <f aca="false">MAX(0,(1-'Calculate from Values'!$A$4*('Calculate from Values'!$I$2-'Calculate from Values'!$A7)^2)*'Calculate from Values'!$K$2)</f>
        <v>0</v>
      </c>
      <c r="O7" s="29" t="n">
        <f aca="false">MAX(0,('Calculate from Values'!$Q$2*(1-'Calculate from Values'!$B$4*('Calculate from Values'!$A7-'Calculate from Values'!$J$2))+(1-'Calculate from Values'!$Q$2)*(1-'Calculate from Values'!$C$4*('Calculate from Values'!$A7-'Calculate from Values'!$J$2)^2))*'Calculate from Values'!$K$2)</f>
        <v>1568.0030195314</v>
      </c>
      <c r="P7" s="29" t="n">
        <f aca="false">MAX(0,('Calculate from Values'!$B$2-'Calculate from Values'!$D$4*('Calculate from Values'!$A7-'Calculate from Values'!$A$2)^2)/1.36*9550/MAX(1,'Calculate from Values'!$A7))</f>
        <v>0</v>
      </c>
      <c r="Q7" s="29" t="n">
        <f aca="false">MAX(0,'Calculate from Values'!$F$4*MIN('Calculate from Values'!$E$2/MAX(1,'Calculate from Values'!$A7),1-(MAX(0,'Calculate from Values'!$A7-'Calculate from Values'!$E$2)/'Calculate from Values'!$P$2)^'Calculate from Values'!$R$2))</f>
        <v>2273.80952380952</v>
      </c>
      <c r="R7" s="29" t="n">
        <f aca="false">(1-(1-'Calculate from Values'!$A7/'Calculate from Values'!$N$2)^2)*'Calculate from Values'!$U$4</f>
        <v>0</v>
      </c>
      <c r="S7" s="29" t="n">
        <f aca="false">MAX(0,(1-'Calculate from Values'!$A$4*('Calculate from Values'!$I$2-'Calculate from Values'!$A7)^2)*'Calculate from Values'!$M$2)</f>
        <v>0</v>
      </c>
      <c r="T7" s="29" t="n">
        <f aca="false">MAX(0,('Calculate from Values'!$Q$2*(1-'Calculate from Values'!$Q$4*('Calculate from Values'!$A7-'Calculate from Values'!$J$2))+(1-'Calculate from Values'!$Q$2)*(1-'Calculate from Values'!$R$4*('Calculate from Values'!$A7-'Calculate from Values'!$J$2)^2))*'Calculate from Values'!$M$2)</f>
        <v>1918.59257348163</v>
      </c>
      <c r="U7" s="29" t="n">
        <f aca="false">MAX(0,('Calculate from Values'!$D$2-'Calculate from Values'!$S$4*('Calculate from Values'!$A7-'Calculate from Values'!$A$2)^2)/1.36*9550/MAX(1,'Calculate from Values'!$A7))</f>
        <v>4304522.05882353</v>
      </c>
      <c r="V7" s="29" t="n">
        <f aca="false">MAX(0,'Calculate from Values'!$P$4*MIN('Calculate from Values'!$E$2/MAX(1,'Calculate from Values'!$A7),1-(MAX(0,'Calculate from Values'!$A7-'Calculate from Values'!$E$2)/'Calculate from Values'!$P$2)^'Calculate from Values'!$R$2))</f>
        <v>2049.77240896359</v>
      </c>
      <c r="W7" s="29" t="n">
        <f aca="false">IF('Calculate from Values'!$A7&lt;=0,0,IF('Calculate from Values'!$A7&lt;='Calculate from Values'!$A$2,'Calculate from Values'!$B$2/1.36*9550/'Calculate from Values'!$A7*('Calculate from Values'!$AC$2*'Calculate from Values'!$A7/'Calculate from Values'!$A$2+1-'Calculate from Values'!$AC$2),MAX('Calculate from Values'!$B$2,'Calculate from Values'!$F$2)/1.36*9550/'Calculate from Values'!$A7))</f>
        <v>0</v>
      </c>
      <c r="X7" s="29" t="n">
        <f aca="false">IF('Calculate from Values'!$A7&lt;=0,0,IF('Calculate from Values'!$A7&lt;='Calculate from Values'!$A$2,'Calculate from Values'!$D$2/1.36*9550/'Calculate from Values'!$A7*('Calculate from Values'!$AC$2*'Calculate from Values'!$A7/'Calculate from Values'!$A$2+1-'Calculate from Values'!$AC$2),MAX('Calculate from Values'!$D$2,'Calculate from Values'!$H$2)/1.36*9550/'Calculate from Values'!$A7))</f>
        <v>0</v>
      </c>
      <c r="Y7" s="29" t="n">
        <f aca="false">ABS('Calculate from Values'!$F7-'Calculate from Values'!$G7)</f>
        <v>0</v>
      </c>
    </row>
    <row r="8" customFormat="false" ht="15" hidden="false" customHeight="false" outlineLevel="0" collapsed="false">
      <c r="A8" s="29" t="n">
        <v>350</v>
      </c>
      <c r="B8" s="29" t="n">
        <f aca="false">MIN('Calculate from Values'!$W8,MAX(0,IF('Calculate from Values'!$A8&lt;'Calculate from Values'!$N$2,(1-'Calculate from Values'!$A8/'Calculate from Values'!$N$2)*'Calculate from Values'!$M8+'Calculate from Values'!$A8/'Calculate from Values'!$N$2*'Calculate from Values'!$N8,IF('Calculate from Values'!$A8&gt;='Calculate from Values'!$A$2,IF('Calculate from Values'!$A8&gt;'Calculate from Values'!$E$2,'Calculate from Values'!$Q8,'Calculate from Values'!$P8),IF('Calculate from Values'!$A8&lt;'Calculate from Values'!$I$2,'Calculate from Values'!$N8,IF('Calculate from Values'!$A8&gt;'Calculate from Values'!$J$2,'Calculate from Values'!$O8,'Calculate from Values'!$K$2))))))</f>
        <v>1473.75391141664</v>
      </c>
      <c r="C8" s="33"/>
      <c r="D8" s="29" t="n">
        <f aca="false">MIN('Calculate from Values'!$X8,MAX(0,IF('Calculate from Values'!$A8&lt;'Calculate from Values'!$N$2,(1-'Calculate from Values'!$A8/'Calculate from Values'!$N$2)*'Calculate from Values'!$R8+'Calculate from Values'!$A8/'Calculate from Values'!$N$2*'Calculate from Values'!$S8,IF('Calculate from Values'!$A8&gt;='Calculate from Values'!$A$2,IF('Calculate from Values'!$A8&gt;'Calculate from Values'!$E$2,'Calculate from Values'!$V8,'Calculate from Values'!$U8),IF('Calculate from Values'!$A8&lt;'Calculate from Values'!$I$2,'Calculate from Values'!$S8,IF('Calculate from Values'!$A8&gt;'Calculate from Values'!$J$2,'Calculate from Values'!$T8,'Calculate from Values'!$M$2))))))</f>
        <v>1202.65535103704</v>
      </c>
      <c r="E8" s="33"/>
      <c r="F8" s="29" t="n">
        <f aca="false">'Calculate from Values'!$T$2*IF('Calculate from Values'!$C8&gt;0,'Calculate from Values'!$C8,'Calculate from Values'!$B8)</f>
        <v>1473.75391141664</v>
      </c>
      <c r="G8" s="29" t="n">
        <f aca="false">'Calculate from Values'!$T$2*IF('Calculate from Values'!$E8&gt;0,'Calculate from Values'!$E8,'Calculate from Values'!$D8)</f>
        <v>1202.65535103704</v>
      </c>
      <c r="H8" s="31" t="n">
        <f aca="false">1.36*'Calculate from Values'!$A8*'Calculate from Values'!$F8/9550</f>
        <v>73.4562158988816</v>
      </c>
      <c r="I8" s="31" t="n">
        <f aca="false">1.36*'Calculate from Values'!$A8*'Calculate from Values'!$G8/9550</f>
        <v>59.9438688056157</v>
      </c>
      <c r="J8" s="31" t="n">
        <f aca="false">IF('Calculate from Values'!$A8&lt;='Calculate from Values'!$W$2,'Calculate from Values'!$U$2+('Calculate from Values'!$X$2-'Calculate from Values'!$U$2)*(('Calculate from Values'!$W$2-'Calculate from Values'!$A8)/('Calculate from Values'!$W$2-'Calculate from Values'!$N$2))^2,IF('Calculate from Values'!$A8&lt;='Calculate from Values'!$E$2,'Calculate from Values'!$U$2+('Calculate from Values'!$V$2-'Calculate from Values'!$U$2)*(('Calculate from Values'!$A8-'Calculate from Values'!$W$2)/('Calculate from Values'!$E$2-'Calculate from Values'!$W$2))^2,IF('Calculate from Values'!$F8&gt;0,'Calculate from Values'!$V$2*'Calculate from Values'!$E$4/'Calculate from Values'!$F8*'Calculate from Values'!$A8/'Calculate from Values'!$E$2,0)))</f>
        <v>279.048122952885</v>
      </c>
      <c r="K8" s="32" t="str">
        <f aca="false">IF('Calculate from Values'!$A8&gt;'Calculate from Values'!$E$2+'Calculate from Values'!$P$2+99,"",IF('Calculate from Values'!$A8&lt;1,'Calculate from Values'!$V$4,CONCATENATE("        &lt;torque rpm=""",'Calculate from Values'!$A8,""" motorTorque=""",ROUND('Calculate from Values'!$F8,0),"""",IF('Calculate from Values'!$W$4&gt;0.01,CONCATENATE(" motorTorqueEco=""",ROUND('Calculate from Values'!$G8,0),""""),"")," fuelUsageRatio=""",ROUND('Calculate from Values'!$J8,1),"""/&gt;",CONCATENATE(IF('Calculate from Values'!$C8&gt;0,CONCATENATE("&lt;!-- manualData: ",'Calculate from Values'!$C8,"--&gt;"),""),IF('Calculate from Values'!$E8&gt;0,CONCATENATE("&lt;!-- manDataEco: ",'Calculate from Values'!$E8,"--&gt;"),"")))))</f>
        <v>        &lt;torque rpm="350" motorTorque="1474" motorTorqueEco="1203" fuelUsageRatio="279"/&gt;</v>
      </c>
      <c r="L8" s="32" t="str">
        <f aca="false">IF('Calculate from Values'!$A8&lt;1,'Calculate from Values'!$V$4,IF(A7&gt;'Calculate from Values'!$Y$2,"",IF('Calculate from Values'!$A8&gt;'Calculate from Values'!$Y$2,"        &lt;torque normRpm=""1"" torque=""0""/&gt;",CONCATENATE("        &lt;torque normRpm=""",MIN(ROUND('Calculate from Values'!$A8/'Calculate from Values'!$Y$2,3),0.999),""" torque=""",ROUND('Calculate from Values'!$F8/MAX('Calculate from Values'!$F$7:$F$62),3),"""/&gt;"))))</f>
        <v>        &lt;torque normRpm="0,159" torque="0,501"/&gt;</v>
      </c>
      <c r="M8" s="29" t="n">
        <f aca="false">(1-(1-'Calculate from Values'!$A8/'Calculate from Values'!$N$2)^2)*'Calculate from Values'!$T$4</f>
        <v>1634.85</v>
      </c>
      <c r="N8" s="29" t="n">
        <f aca="false">MAX(0,(1-'Calculate from Values'!$A$4*('Calculate from Values'!$I$2-'Calculate from Values'!$A8)^2)*'Calculate from Values'!$K$2)</f>
        <v>1243.61664201183</v>
      </c>
      <c r="O8" s="29" t="n">
        <f aca="false">MAX(0,('Calculate from Values'!$Q$2*(1-'Calculate from Values'!$B$4*('Calculate from Values'!$A8-'Calculate from Values'!$J$2))+(1-'Calculate from Values'!$Q$2)*(1-'Calculate from Values'!$C$4*('Calculate from Values'!$A8-'Calculate from Values'!$J$2)^2))*'Calculate from Values'!$K$2)</f>
        <v>2263.97045445859</v>
      </c>
      <c r="P8" s="29" t="n">
        <f aca="false">MAX(0,('Calculate from Values'!$B$2-'Calculate from Values'!$D$4*('Calculate from Values'!$A8-'Calculate from Values'!$A$2)^2)/1.36*9550/MAX(1,'Calculate from Values'!$A8))</f>
        <v>0</v>
      </c>
      <c r="Q8" s="29" t="n">
        <f aca="false">MAX(0,'Calculate from Values'!$F$4*MIN('Calculate from Values'!$E$2/MAX(1,'Calculate from Values'!$A8),1-(MAX(0,'Calculate from Values'!$A8-'Calculate from Values'!$E$2)/'Calculate from Values'!$P$2)^'Calculate from Values'!$R$2))</f>
        <v>2273.80952380952</v>
      </c>
      <c r="R8" s="29" t="n">
        <f aca="false">(1-(1-'Calculate from Values'!$A8/'Calculate from Values'!$N$2)^2)*'Calculate from Values'!$U$4</f>
        <v>1334.11764705882</v>
      </c>
      <c r="S8" s="29" t="n">
        <f aca="false">MAX(0,(1-'Calculate from Values'!$A$4*('Calculate from Values'!$I$2-'Calculate from Values'!$A8)^2)*'Calculate from Values'!$M$2)</f>
        <v>1014.85207100592</v>
      </c>
      <c r="T8" s="29" t="n">
        <f aca="false">MAX(0,('Calculate from Values'!$Q$2*(1-'Calculate from Values'!$Q$4*('Calculate from Values'!$A8-'Calculate from Values'!$J$2))+(1-'Calculate from Values'!$Q$2)*(1-'Calculate from Values'!$R$4*('Calculate from Values'!$A8-'Calculate from Values'!$J$2)^2))*'Calculate from Values'!$M$2)</f>
        <v>2162.61633795818</v>
      </c>
      <c r="U8" s="29" t="n">
        <f aca="false">MAX(0,('Calculate from Values'!$D$2-'Calculate from Values'!$S$4*('Calculate from Values'!$A8-'Calculate from Values'!$A$2)^2)/1.36*9550/MAX(1,'Calculate from Values'!$A8))</f>
        <v>12298.6344537815</v>
      </c>
      <c r="V8" s="29" t="n">
        <f aca="false">MAX(0,'Calculate from Values'!$P$4*MIN('Calculate from Values'!$E$2/MAX(1,'Calculate from Values'!$A8),1-(MAX(0,'Calculate from Values'!$A8-'Calculate from Values'!$E$2)/'Calculate from Values'!$P$2)^'Calculate from Values'!$R$2))</f>
        <v>2049.77240896359</v>
      </c>
      <c r="W8" s="29" t="n">
        <f aca="false">IF('Calculate from Values'!$A8&lt;=0,0,IF('Calculate from Values'!$A8&lt;='Calculate from Values'!$A$2,'Calculate from Values'!$B$2/1.36*9550/'Calculate from Values'!$A8*('Calculate from Values'!$AC$2*'Calculate from Values'!$A8/'Calculate from Values'!$A$2+1-'Calculate from Values'!$AC$2),MAX('Calculate from Values'!$B$2,'Calculate from Values'!$F$2)/1.36*9550/'Calculate from Values'!$A8))</f>
        <v>13657.0913312694</v>
      </c>
      <c r="X8" s="29" t="n">
        <f aca="false">IF('Calculate from Values'!$A8&lt;=0,0,IF('Calculate from Values'!$A8&lt;='Calculate from Values'!$A$2,'Calculate from Values'!$D$2/1.36*9550/'Calculate from Values'!$A8*('Calculate from Values'!$AC$2*'Calculate from Values'!$A8/'Calculate from Values'!$A$2+1-'Calculate from Values'!$AC$2),MAX('Calculate from Values'!$D$2,'Calculate from Values'!$H$2)/1.36*9550/'Calculate from Values'!$A8))</f>
        <v>12097.9725232198</v>
      </c>
      <c r="Y8" s="29" t="n">
        <f aca="false">ABS('Calculate from Values'!$F8-'Calculate from Values'!$G8)</f>
        <v>271.098560379599</v>
      </c>
    </row>
    <row r="9" customFormat="false" ht="15" hidden="false" customHeight="false" outlineLevel="0" collapsed="false">
      <c r="A9" s="29" t="n">
        <v>700</v>
      </c>
      <c r="B9" s="29" t="n">
        <f aca="false">MIN('Calculate from Values'!$W9,MAX(0,IF('Calculate from Values'!$A9&lt;'Calculate from Values'!$N$2,(1-'Calculate from Values'!$A9/'Calculate from Values'!$N$2)*'Calculate from Values'!$M9+'Calculate from Values'!$A9/'Calculate from Values'!$N$2*'Calculate from Values'!$N9,IF('Calculate from Values'!$A9&gt;='Calculate from Values'!$A$2,IF('Calculate from Values'!$A9&gt;'Calculate from Values'!$E$2,'Calculate from Values'!$Q9,'Calculate from Values'!$P9),IF('Calculate from Values'!$A9&lt;'Calculate from Values'!$I$2,'Calculate from Values'!$N9,IF('Calculate from Values'!$A9&gt;'Calculate from Values'!$J$2,'Calculate from Values'!$O9,'Calculate from Values'!$K$2))))))</f>
        <v>2246.28539636269</v>
      </c>
      <c r="C9" s="33"/>
      <c r="D9" s="29" t="n">
        <f aca="false">MIN('Calculate from Values'!$X9,MAX(0,IF('Calculate from Values'!$A9&lt;'Calculate from Values'!$N$2,(1-'Calculate from Values'!$A9/'Calculate from Values'!$N$2)*'Calculate from Values'!$R9+'Calculate from Values'!$A9/'Calculate from Values'!$N$2*'Calculate from Values'!$S9,IF('Calculate from Values'!$A9&gt;='Calculate from Values'!$A$2,IF('Calculate from Values'!$A9&gt;'Calculate from Values'!$E$2,'Calculate from Values'!$V9,'Calculate from Values'!$U9),IF('Calculate from Values'!$A9&lt;'Calculate from Values'!$I$2,'Calculate from Values'!$S9,IF('Calculate from Values'!$A9&gt;'Calculate from Values'!$J$2,'Calculate from Values'!$T9,'Calculate from Values'!$M$2))))))</f>
        <v>1833.07886816404</v>
      </c>
      <c r="E9" s="33"/>
      <c r="F9" s="29" t="n">
        <f aca="false">'Calculate from Values'!$T$2*IF('Calculate from Values'!$C9&gt;0,'Calculate from Values'!$C9,'Calculate from Values'!$B9)</f>
        <v>2246.28539636269</v>
      </c>
      <c r="G9" s="29" t="n">
        <f aca="false">'Calculate from Values'!$T$2*IF('Calculate from Values'!$E9&gt;0,'Calculate from Values'!$E9,'Calculate from Values'!$D9)</f>
        <v>1833.07886816404</v>
      </c>
      <c r="H9" s="31" t="n">
        <f aca="false">1.36*'Calculate from Values'!$A9*'Calculate from Values'!$F9/9550</f>
        <v>223.922900244741</v>
      </c>
      <c r="I9" s="31" t="n">
        <f aca="false">1.36*'Calculate from Values'!$A9*'Calculate from Values'!$G9/9550</f>
        <v>182.73205052274</v>
      </c>
      <c r="J9" s="31" t="n">
        <f aca="false">IF('Calculate from Values'!$A9&lt;='Calculate from Values'!$W$2,'Calculate from Values'!$U$2+('Calculate from Values'!$X$2-'Calculate from Values'!$U$2)*(('Calculate from Values'!$W$2-'Calculate from Values'!$A9)/('Calculate from Values'!$W$2-'Calculate from Values'!$N$2))^2,IF('Calculate from Values'!$A9&lt;='Calculate from Values'!$E$2,'Calculate from Values'!$U$2+('Calculate from Values'!$V$2-'Calculate from Values'!$U$2)*(('Calculate from Values'!$A9-'Calculate from Values'!$W$2)/('Calculate from Values'!$E$2-'Calculate from Values'!$W$2))^2,IF('Calculate from Values'!$F9&gt;0,'Calculate from Values'!$V$2*'Calculate from Values'!$E$4/'Calculate from Values'!$F9*'Calculate from Values'!$A9/'Calculate from Values'!$E$2,0)))</f>
        <v>248.827664399093</v>
      </c>
      <c r="K9" s="32" t="str">
        <f aca="false">IF('Calculate from Values'!$A9&gt;'Calculate from Values'!$E$2+'Calculate from Values'!$P$2+99,"",IF('Calculate from Values'!$A9&lt;1,'Calculate from Values'!$V$4,CONCATENATE("        &lt;torque rpm=""",'Calculate from Values'!$A9,""" motorTorque=""",ROUND('Calculate from Values'!$F9,0),"""",IF('Calculate from Values'!$W$4&gt;0.01,CONCATENATE(" motorTorqueEco=""",ROUND('Calculate from Values'!$G9,0),""""),"")," fuelUsageRatio=""",ROUND('Calculate from Values'!$J9,1),"""/&gt;",CONCATENATE(IF('Calculate from Values'!$C9&gt;0,CONCATENATE("&lt;!-- manualData: ",'Calculate from Values'!$C9,"--&gt;"),""),IF('Calculate from Values'!$E9&gt;0,CONCATENATE("&lt;!-- manDataEco: ",'Calculate from Values'!$E9,"--&gt;"),"")))))</f>
        <v>        &lt;torque rpm="700" motorTorque="2246" motorTorqueEco="1833" fuelUsageRatio="248,8"/&gt;</v>
      </c>
      <c r="L9" s="32" t="str">
        <f aca="false">IF('Calculate from Values'!$A9&lt;1,'Calculate from Values'!$V$4,IF(A8&gt;'Calculate from Values'!$Y$2,"",IF('Calculate from Values'!$A9&gt;'Calculate from Values'!$Y$2,"        &lt;torque normRpm=""1"" torque=""0""/&gt;",CONCATENATE("        &lt;torque normRpm=""",MIN(ROUND('Calculate from Values'!$A9/'Calculate from Values'!$Y$2,3),0.999),""" torque=""",ROUND('Calculate from Values'!$F9/MAX('Calculate from Values'!$F$7:$F$62),3),"""/&gt;"))))</f>
        <v>        &lt;torque normRpm="0,318" torque="0,764"/&gt;</v>
      </c>
      <c r="M9" s="29" t="n">
        <f aca="false">(1-(1-'Calculate from Values'!$A9/'Calculate from Values'!$N$2)^2)*'Calculate from Values'!$T$4</f>
        <v>2422</v>
      </c>
      <c r="N9" s="29" t="n">
        <f aca="false">MAX(0,(1-'Calculate from Values'!$A$4*('Calculate from Values'!$I$2-'Calculate from Values'!$A9)^2)*'Calculate from Values'!$K$2)</f>
        <v>2208.63226701183</v>
      </c>
      <c r="O9" s="29" t="n">
        <f aca="false">MAX(0,('Calculate from Values'!$Q$2*(1-'Calculate from Values'!$B$4*('Calculate from Values'!$A9-'Calculate from Values'!$J$2))+(1-'Calculate from Values'!$Q$2)*(1-'Calculate from Values'!$C$4*('Calculate from Values'!$A9-'Calculate from Values'!$J$2)^2))*'Calculate from Values'!$K$2)</f>
        <v>2727.94874441004</v>
      </c>
      <c r="P9" s="29" t="n">
        <f aca="false">MAX(0,('Calculate from Values'!$B$2-'Calculate from Values'!$D$4*('Calculate from Values'!$A9-'Calculate from Values'!$A$2)^2)/1.36*9550/MAX(1,'Calculate from Values'!$A9))</f>
        <v>2608.19327731093</v>
      </c>
      <c r="Q9" s="29" t="n">
        <f aca="false">MAX(0,'Calculate from Values'!$F$4*MIN('Calculate from Values'!$E$2/MAX(1,'Calculate from Values'!$A9),1-(MAX(0,'Calculate from Values'!$A9-'Calculate from Values'!$E$2)/'Calculate from Values'!$P$2)^'Calculate from Values'!$R$2))</f>
        <v>2273.80952380952</v>
      </c>
      <c r="R9" s="29" t="n">
        <f aca="false">(1-(1-'Calculate from Values'!$A9/'Calculate from Values'!$N$2)^2)*'Calculate from Values'!$U$4</f>
        <v>1976.47058823529</v>
      </c>
      <c r="S9" s="29" t="n">
        <f aca="false">MAX(0,(1-'Calculate from Values'!$A$4*('Calculate from Values'!$I$2-'Calculate from Values'!$A9)^2)*'Calculate from Values'!$M$2)</f>
        <v>1802.35207100592</v>
      </c>
      <c r="T9" s="29" t="n">
        <f aca="false">MAX(0,('Calculate from Values'!$Q$2*(1-'Calculate from Values'!$Q$4*('Calculate from Values'!$A9-'Calculate from Values'!$J$2))+(1-'Calculate from Values'!$Q$2)*(1-'Calculate from Values'!$R$4*('Calculate from Values'!$A9-'Calculate from Values'!$J$2)^2))*'Calculate from Values'!$M$2)</f>
        <v>2325.29884760922</v>
      </c>
      <c r="U9" s="29" t="n">
        <f aca="false">MAX(0,('Calculate from Values'!$D$2-'Calculate from Values'!$S$4*('Calculate from Values'!$A9-'Calculate from Values'!$A$2)^2)/1.36*9550/MAX(1,'Calculate from Values'!$A9))</f>
        <v>6149.31722689076</v>
      </c>
      <c r="V9" s="29" t="n">
        <f aca="false">MAX(0,'Calculate from Values'!$P$4*MIN('Calculate from Values'!$E$2/MAX(1,'Calculate from Values'!$A9),1-(MAX(0,'Calculate from Values'!$A9-'Calculate from Values'!$E$2)/'Calculate from Values'!$P$2)^'Calculate from Values'!$R$2))</f>
        <v>2049.77240896359</v>
      </c>
      <c r="W9" s="29" t="n">
        <f aca="false">IF('Calculate from Values'!$A9&lt;=0,0,IF('Calculate from Values'!$A9&lt;='Calculate from Values'!$A$2,'Calculate from Values'!$B$2/1.36*9550/'Calculate from Values'!$A9*('Calculate from Values'!$AC$2*'Calculate from Values'!$A9/'Calculate from Values'!$A$2+1-'Calculate from Values'!$AC$2),MAX('Calculate from Values'!$B$2,'Calculate from Values'!$F$2)/1.36*9550/'Calculate from Values'!$A9))</f>
        <v>6854.12074303406</v>
      </c>
      <c r="X9" s="29" t="n">
        <f aca="false">IF('Calculate from Values'!$A9&lt;=0,0,IF('Calculate from Values'!$A9&lt;='Calculate from Values'!$A$2,'Calculate from Values'!$D$2/1.36*9550/'Calculate from Values'!$A9*('Calculate from Values'!$AC$2*'Calculate from Values'!$A9/'Calculate from Values'!$A$2+1-'Calculate from Values'!$AC$2),MAX('Calculate from Values'!$D$2,'Calculate from Values'!$H$2)/1.36*9550/'Calculate from Values'!$A9))</f>
        <v>6071.64164086687</v>
      </c>
      <c r="Y9" s="29" t="n">
        <f aca="false">ABS('Calculate from Values'!$F9-'Calculate from Values'!$G9)</f>
        <v>413.206528198645</v>
      </c>
    </row>
    <row r="10" customFormat="false" ht="15" hidden="false" customHeight="false" outlineLevel="0" collapsed="false">
      <c r="A10" s="29" t="n">
        <v>900</v>
      </c>
      <c r="B10" s="29" t="n">
        <f aca="false">MIN('Calculate from Values'!$W10,MAX(0,IF('Calculate from Values'!$A10&lt;'Calculate from Values'!$N$2,(1-'Calculate from Values'!$A10/'Calculate from Values'!$N$2)*'Calculate from Values'!$M10+'Calculate from Values'!$A10/'Calculate from Values'!$N$2*'Calculate from Values'!$N10,IF('Calculate from Values'!$A10&gt;='Calculate from Values'!$A$2,IF('Calculate from Values'!$A10&gt;'Calculate from Values'!$E$2,'Calculate from Values'!$Q10,'Calculate from Values'!$P10),IF('Calculate from Values'!$A10&lt;'Calculate from Values'!$I$2,'Calculate from Values'!$N10,IF('Calculate from Values'!$A10&gt;'Calculate from Values'!$J$2,'Calculate from Values'!$O10,'Calculate from Values'!$K$2))))))</f>
        <v>2580.60785872781</v>
      </c>
      <c r="C10" s="33"/>
      <c r="D10" s="29" t="n">
        <f aca="false">MIN('Calculate from Values'!$X10,MAX(0,IF('Calculate from Values'!$A10&lt;'Calculate from Values'!$N$2,(1-'Calculate from Values'!$A10/'Calculate from Values'!$N$2)*'Calculate from Values'!$R10+'Calculate from Values'!$A10/'Calculate from Values'!$N$2*'Calculate from Values'!$S10,IF('Calculate from Values'!$A10&gt;='Calculate from Values'!$A$2,IF('Calculate from Values'!$A10&gt;'Calculate from Values'!$E$2,'Calculate from Values'!$V10,'Calculate from Values'!$U10),IF('Calculate from Values'!$A10&lt;'Calculate from Values'!$I$2,'Calculate from Values'!$S10,IF('Calculate from Values'!$A10&gt;'Calculate from Values'!$J$2,'Calculate from Values'!$T10,'Calculate from Values'!$M$2))))))</f>
        <v>2105.9023668639</v>
      </c>
      <c r="E10" s="33"/>
      <c r="F10" s="29" t="n">
        <f aca="false">'Calculate from Values'!$T$2*IF('Calculate from Values'!$C10&gt;0,'Calculate from Values'!$C10,'Calculate from Values'!$B10)</f>
        <v>2580.60785872781</v>
      </c>
      <c r="G10" s="29" t="n">
        <f aca="false">'Calculate from Values'!$T$2*IF('Calculate from Values'!$E10&gt;0,'Calculate from Values'!$E10,'Calculate from Values'!$D10)</f>
        <v>2105.9023668639</v>
      </c>
      <c r="H10" s="31" t="n">
        <f aca="false">1.36*'Calculate from Values'!$A10*'Calculate from Values'!$F10/9550</f>
        <v>330.750159066266</v>
      </c>
      <c r="I10" s="31" t="n">
        <f aca="false">1.36*'Calculate from Values'!$A10*'Calculate from Values'!$G10/9550</f>
        <v>269.908324297531</v>
      </c>
      <c r="J10" s="31" t="n">
        <f aca="false">IF('Calculate from Values'!$A10&lt;='Calculate from Values'!$W$2,'Calculate from Values'!$U$2+('Calculate from Values'!$X$2-'Calculate from Values'!$U$2)*(('Calculate from Values'!$W$2-'Calculate from Values'!$A10)/('Calculate from Values'!$W$2-'Calculate from Values'!$N$2))^2,IF('Calculate from Values'!$A10&lt;='Calculate from Values'!$E$2,'Calculate from Values'!$U$2+('Calculate from Values'!$V$2-'Calculate from Values'!$U$2)*(('Calculate from Values'!$A10-'Calculate from Values'!$W$2)/('Calculate from Values'!$E$2-'Calculate from Values'!$W$2))^2,IF('Calculate from Values'!$F10&gt;0,'Calculate from Values'!$V$2*'Calculate from Values'!$E$4/'Calculate from Values'!$F10*'Calculate from Values'!$A10/'Calculate from Values'!$E$2,0)))</f>
        <v>237.93323255228</v>
      </c>
      <c r="K10" s="32" t="str">
        <f aca="false">IF('Calculate from Values'!$A10&gt;'Calculate from Values'!$E$2+'Calculate from Values'!$P$2+99,"",IF('Calculate from Values'!$A10&lt;1,'Calculate from Values'!$V$4,CONCATENATE("        &lt;torque rpm=""",'Calculate from Values'!$A10,""" motorTorque=""",ROUND('Calculate from Values'!$F10,0),"""",IF('Calculate from Values'!$W$4&gt;0.01,CONCATENATE(" motorTorqueEco=""",ROUND('Calculate from Values'!$G10,0),""""),"")," fuelUsageRatio=""",ROUND('Calculate from Values'!$J10,1),"""/&gt;",CONCATENATE(IF('Calculate from Values'!$C10&gt;0,CONCATENATE("&lt;!-- manualData: ",'Calculate from Values'!$C10,"--&gt;"),""),IF('Calculate from Values'!$E10&gt;0,CONCATENATE("&lt;!-- manDataEco: ",'Calculate from Values'!$E10,"--&gt;"),"")))))</f>
        <v>        &lt;torque rpm="900" motorTorque="2581" motorTorqueEco="2106" fuelUsageRatio="237,9"/&gt;</v>
      </c>
      <c r="L10" s="32" t="str">
        <f aca="false">IF('Calculate from Values'!$A10&lt;1,'Calculate from Values'!$V$4,IF(A9&gt;'Calculate from Values'!$Y$2,"",IF('Calculate from Values'!$A10&gt;'Calculate from Values'!$Y$2,"        &lt;torque normRpm=""1"" torque=""0""/&gt;",CONCATENATE("        &lt;torque normRpm=""",MIN(ROUND('Calculate from Values'!$A10/'Calculate from Values'!$Y$2,3),0.999),""" torque=""",ROUND('Calculate from Values'!$F10/MAX('Calculate from Values'!$F$7:$F$62),3),"""/&gt;"))))</f>
        <v>        &lt;torque normRpm="0,409" torque="0,877"/&gt;</v>
      </c>
      <c r="M10" s="29" t="n">
        <f aca="false">(1-(1-'Calculate from Values'!$A10/'Calculate from Values'!$N$2)^2)*'Calculate from Values'!$T$4</f>
        <v>2491.2</v>
      </c>
      <c r="N10" s="29" t="n">
        <f aca="false">MAX(0,(1-'Calculate from Values'!$A$4*('Calculate from Values'!$I$2-'Calculate from Values'!$A10)^2)*'Calculate from Values'!$K$2)</f>
        <v>2580.60785872781</v>
      </c>
      <c r="O10" s="29" t="n">
        <f aca="false">MAX(0,('Calculate from Values'!$Q$2*(1-'Calculate from Values'!$B$4*('Calculate from Values'!$A10-'Calculate from Values'!$J$2))+(1-'Calculate from Values'!$Q$2)*(1-'Calculate from Values'!$C$4*('Calculate from Values'!$A10-'Calculate from Values'!$J$2)^2))*'Calculate from Values'!$K$2)</f>
        <v>2888.92080418912</v>
      </c>
      <c r="P10" s="29" t="n">
        <f aca="false">MAX(0,('Calculate from Values'!$B$2-'Calculate from Values'!$D$4*('Calculate from Values'!$A10-'Calculate from Values'!$A$2)^2)/1.36*9550/MAX(1,'Calculate from Values'!$A10))</f>
        <v>3058.49673202614</v>
      </c>
      <c r="Q10" s="29" t="n">
        <f aca="false">MAX(0,'Calculate from Values'!$F$4*MIN('Calculate from Values'!$E$2/MAX(1,'Calculate from Values'!$A10),1-(MAX(0,'Calculate from Values'!$A10-'Calculate from Values'!$E$2)/'Calculate from Values'!$P$2)^'Calculate from Values'!$R$2))</f>
        <v>2273.80952380952</v>
      </c>
      <c r="R10" s="29" t="n">
        <f aca="false">(1-(1-'Calculate from Values'!$A10/'Calculate from Values'!$N$2)^2)*'Calculate from Values'!$U$4</f>
        <v>2032.94117647059</v>
      </c>
      <c r="S10" s="29" t="n">
        <f aca="false">MAX(0,(1-'Calculate from Values'!$A$4*('Calculate from Values'!$I$2-'Calculate from Values'!$A10)^2)*'Calculate from Values'!$M$2)</f>
        <v>2105.9023668639</v>
      </c>
      <c r="T10" s="29" t="n">
        <f aca="false">MAX(0,('Calculate from Values'!$Q$2*(1-'Calculate from Values'!$Q$4*('Calculate from Values'!$A10-'Calculate from Values'!$J$2))+(1-'Calculate from Values'!$Q$2)*(1-'Calculate from Values'!$R$4*('Calculate from Values'!$A10-'Calculate from Values'!$J$2)^2))*'Calculate from Values'!$M$2)</f>
        <v>2381.73971830448</v>
      </c>
      <c r="U10" s="29" t="n">
        <f aca="false">MAX(0,('Calculate from Values'!$D$2-'Calculate from Values'!$S$4*('Calculate from Values'!$A10-'Calculate from Values'!$A$2)^2)/1.36*9550/MAX(1,'Calculate from Values'!$A10))</f>
        <v>4782.8022875817</v>
      </c>
      <c r="V10" s="29" t="n">
        <f aca="false">MAX(0,'Calculate from Values'!$P$4*MIN('Calculate from Values'!$E$2/MAX(1,'Calculate from Values'!$A10),1-(MAX(0,'Calculate from Values'!$A10-'Calculate from Values'!$E$2)/'Calculate from Values'!$P$2)^'Calculate from Values'!$R$2))</f>
        <v>2049.77240896359</v>
      </c>
      <c r="W10" s="29" t="n">
        <f aca="false">IF('Calculate from Values'!$A10&lt;=0,0,IF('Calculate from Values'!$A10&lt;='Calculate from Values'!$A$2,'Calculate from Values'!$B$2/1.36*9550/'Calculate from Values'!$A10*('Calculate from Values'!$AC$2*'Calculate from Values'!$A10/'Calculate from Values'!$A$2+1-'Calculate from Values'!$AC$2),MAX('Calculate from Values'!$B$2,'Calculate from Values'!$F$2)/1.36*9550/'Calculate from Values'!$A10))</f>
        <v>5342.34950120399</v>
      </c>
      <c r="X10" s="29" t="n">
        <f aca="false">IF('Calculate from Values'!$A10&lt;=0,0,IF('Calculate from Values'!$A10&lt;='Calculate from Values'!$A$2,'Calculate from Values'!$D$2/1.36*9550/'Calculate from Values'!$A10*('Calculate from Values'!$AC$2*'Calculate from Values'!$A10/'Calculate from Values'!$A$2+1-'Calculate from Values'!$AC$2),MAX('Calculate from Values'!$D$2,'Calculate from Values'!$H$2)/1.36*9550/'Calculate from Values'!$A10))</f>
        <v>4732.457000344</v>
      </c>
      <c r="Y10" s="29" t="n">
        <f aca="false">ABS('Calculate from Values'!$F10-'Calculate from Values'!$G10)</f>
        <v>474.705491863905</v>
      </c>
    </row>
    <row r="11" customFormat="false" ht="15" hidden="false" customHeight="false" outlineLevel="0" collapsed="false">
      <c r="A11" s="29" t="n">
        <v>1000</v>
      </c>
      <c r="B11" s="29" t="n">
        <f aca="false">MIN('Calculate from Values'!$W11,MAX(0,IF('Calculate from Values'!$A11&lt;'Calculate from Values'!$N$2,(1-'Calculate from Values'!$A11/'Calculate from Values'!$N$2)*'Calculate from Values'!$M11+'Calculate from Values'!$A11/'Calculate from Values'!$N$2*'Calculate from Values'!$N11,IF('Calculate from Values'!$A11&gt;='Calculate from Values'!$A$2,IF('Calculate from Values'!$A11&gt;'Calculate from Values'!$E$2,'Calculate from Values'!$Q11,'Calculate from Values'!$P11),IF('Calculate from Values'!$A11&lt;'Calculate from Values'!$I$2,'Calculate from Values'!$N11,IF('Calculate from Values'!$A11&gt;'Calculate from Values'!$J$2,'Calculate from Values'!$O11,'Calculate from Values'!$K$2))))))</f>
        <v>2717.65149778107</v>
      </c>
      <c r="C11" s="33"/>
      <c r="D11" s="29" t="n">
        <f aca="false">MIN('Calculate from Values'!$X11,MAX(0,IF('Calculate from Values'!$A11&lt;'Calculate from Values'!$N$2,(1-'Calculate from Values'!$A11/'Calculate from Values'!$N$2)*'Calculate from Values'!$R11+'Calculate from Values'!$A11/'Calculate from Values'!$N$2*'Calculate from Values'!$S11,IF('Calculate from Values'!$A11&gt;='Calculate from Values'!$A$2,IF('Calculate from Values'!$A11&gt;'Calculate from Values'!$E$2,'Calculate from Values'!$V11,'Calculate from Values'!$U11),IF('Calculate from Values'!$A11&lt;'Calculate from Values'!$I$2,'Calculate from Values'!$S11,IF('Calculate from Values'!$A11&gt;'Calculate from Values'!$J$2,'Calculate from Values'!$T11,'Calculate from Values'!$M$2))))))</f>
        <v>2217.73668639053</v>
      </c>
      <c r="E11" s="33"/>
      <c r="F11" s="29" t="n">
        <f aca="false">'Calculate from Values'!$T$2*IF('Calculate from Values'!$C11&gt;0,'Calculate from Values'!$C11,'Calculate from Values'!$B11)</f>
        <v>2717.65149778107</v>
      </c>
      <c r="G11" s="29" t="n">
        <f aca="false">'Calculate from Values'!$T$2*IF('Calculate from Values'!$E11&gt;0,'Calculate from Values'!$E11,'Calculate from Values'!$D11)</f>
        <v>2217.73668639053</v>
      </c>
      <c r="H11" s="31" t="n">
        <f aca="false">1.36*'Calculate from Values'!$A11*'Calculate from Values'!$F11/9550</f>
        <v>387.016338951021</v>
      </c>
      <c r="I11" s="31" t="n">
        <f aca="false">1.36*'Calculate from Values'!$A11*'Calculate from Values'!$G11/9550</f>
        <v>315.824282040955</v>
      </c>
      <c r="J11" s="31" t="n">
        <f aca="false">IF('Calculate from Values'!$A11&lt;='Calculate from Values'!$W$2,'Calculate from Values'!$U$2+('Calculate from Values'!$X$2-'Calculate from Values'!$U$2)*(('Calculate from Values'!$W$2-'Calculate from Values'!$A11)/('Calculate from Values'!$W$2-'Calculate from Values'!$N$2))^2,IF('Calculate from Values'!$A11&lt;='Calculate from Values'!$E$2,'Calculate from Values'!$U$2+('Calculate from Values'!$V$2-'Calculate from Values'!$U$2)*(('Calculate from Values'!$A11-'Calculate from Values'!$W$2)/('Calculate from Values'!$E$2-'Calculate from Values'!$W$2))^2,IF('Calculate from Values'!$F11&gt;0,'Calculate from Values'!$V$2*'Calculate from Values'!$E$4/'Calculate from Values'!$F11*'Calculate from Values'!$A11/'Calculate from Values'!$E$2,0)))</f>
        <v>234.224489795918</v>
      </c>
      <c r="K11" s="32" t="str">
        <f aca="false">IF('Calculate from Values'!$A11&gt;'Calculate from Values'!$E$2+'Calculate from Values'!$P$2+99,"",IF('Calculate from Values'!$A11&lt;1,'Calculate from Values'!$V$4,CONCATENATE("        &lt;torque rpm=""",'Calculate from Values'!$A11,""" motorTorque=""",ROUND('Calculate from Values'!$F11,0),"""",IF('Calculate from Values'!$W$4&gt;0.01,CONCATENATE(" motorTorqueEco=""",ROUND('Calculate from Values'!$G11,0),""""),"")," fuelUsageRatio=""",ROUND('Calculate from Values'!$J11,1),"""/&gt;",CONCATENATE(IF('Calculate from Values'!$C11&gt;0,CONCATENATE("&lt;!-- manualData: ",'Calculate from Values'!$C11,"--&gt;"),""),IF('Calculate from Values'!$E11&gt;0,CONCATENATE("&lt;!-- manDataEco: ",'Calculate from Values'!$E11,"--&gt;"),"")))))</f>
        <v>        &lt;torque rpm="1000" motorTorque="2718" motorTorqueEco="2218" fuelUsageRatio="234,2"/&gt;</v>
      </c>
      <c r="L11" s="32" t="str">
        <f aca="false">IF('Calculate from Values'!$A11&lt;1,'Calculate from Values'!$V$4,IF(A10&gt;'Calculate from Values'!$Y$2,"",IF('Calculate from Values'!$A11&gt;'Calculate from Values'!$Y$2,"        &lt;torque normRpm=""1"" torque=""0""/&gt;",CONCATENATE("        &lt;torque normRpm=""",MIN(ROUND('Calculate from Values'!$A11/'Calculate from Values'!$Y$2,3),0.999),""" torque=""",ROUND('Calculate from Values'!$F11/MAX('Calculate from Values'!$F$7:$F$62),3),"""/&gt;"))))</f>
        <v>        &lt;torque normRpm="0,455" torque="0,924"/&gt;</v>
      </c>
      <c r="M11" s="29" t="n">
        <f aca="false">(1-(1-'Calculate from Values'!$A11/'Calculate from Values'!$N$2)^2)*'Calculate from Values'!$T$4</f>
        <v>2422</v>
      </c>
      <c r="N11" s="29" t="n">
        <f aca="false">MAX(0,(1-'Calculate from Values'!$A$4*('Calculate from Values'!$I$2-'Calculate from Values'!$A11)^2)*'Calculate from Values'!$K$2)</f>
        <v>2717.65149778107</v>
      </c>
      <c r="O11" s="29" t="n">
        <f aca="false">MAX(0,('Calculate from Values'!$Q$2*(1-'Calculate from Values'!$B$4*('Calculate from Values'!$A11-'Calculate from Values'!$J$2))+(1-'Calculate from Values'!$Q$2)*(1-'Calculate from Values'!$C$4*('Calculate from Values'!$A11-'Calculate from Values'!$J$2)^2))*'Calculate from Values'!$K$2)</f>
        <v>2941</v>
      </c>
      <c r="P11" s="29" t="n">
        <f aca="false">MAX(0,('Calculate from Values'!$B$2-'Calculate from Values'!$D$4*('Calculate from Values'!$A11-'Calculate from Values'!$A$2)^2)/1.36*9550/MAX(1,'Calculate from Values'!$A11))</f>
        <v>3152.90441176471</v>
      </c>
      <c r="Q11" s="29" t="n">
        <f aca="false">MAX(0,'Calculate from Values'!$F$4*MIN('Calculate from Values'!$E$2/MAX(1,'Calculate from Values'!$A11),1-(MAX(0,'Calculate from Values'!$A11-'Calculate from Values'!$E$2)/'Calculate from Values'!$P$2)^'Calculate from Values'!$R$2))</f>
        <v>2273.80952380952</v>
      </c>
      <c r="R11" s="29" t="n">
        <f aca="false">(1-(1-'Calculate from Values'!$A11/'Calculate from Values'!$N$2)^2)*'Calculate from Values'!$U$4</f>
        <v>1976.47058823529</v>
      </c>
      <c r="S11" s="29" t="n">
        <f aca="false">MAX(0,(1-'Calculate from Values'!$A$4*('Calculate from Values'!$I$2-'Calculate from Values'!$A11)^2)*'Calculate from Values'!$M$2)</f>
        <v>2217.73668639053</v>
      </c>
      <c r="T11" s="29" t="n">
        <f aca="false">MAX(0,('Calculate from Values'!$Q$2*(1-'Calculate from Values'!$Q$4*('Calculate from Values'!$A11-'Calculate from Values'!$J$2))+(1-'Calculate from Values'!$Q$2)*(1-'Calculate from Values'!$R$4*('Calculate from Values'!$A11-'Calculate from Values'!$J$2)^2))*'Calculate from Values'!$M$2)</f>
        <v>2400</v>
      </c>
      <c r="U11" s="29" t="n">
        <f aca="false">MAX(0,('Calculate from Values'!$D$2-'Calculate from Values'!$S$4*('Calculate from Values'!$A11-'Calculate from Values'!$A$2)^2)/1.36*9550/MAX(1,'Calculate from Values'!$A11))</f>
        <v>4304.52205882353</v>
      </c>
      <c r="V11" s="29" t="n">
        <f aca="false">MAX(0,'Calculate from Values'!$P$4*MIN('Calculate from Values'!$E$2/MAX(1,'Calculate from Values'!$A11),1-(MAX(0,'Calculate from Values'!$A11-'Calculate from Values'!$E$2)/'Calculate from Values'!$P$2)^'Calculate from Values'!$R$2))</f>
        <v>2049.77240896359</v>
      </c>
      <c r="W11" s="29" t="n">
        <f aca="false">IF('Calculate from Values'!$A11&lt;=0,0,IF('Calculate from Values'!$A11&lt;='Calculate from Values'!$A$2,'Calculate from Values'!$B$2/1.36*9550/'Calculate from Values'!$A11*('Calculate from Values'!$AC$2*'Calculate from Values'!$A11/'Calculate from Values'!$A$2+1-'Calculate from Values'!$AC$2),MAX('Calculate from Values'!$B$2,'Calculate from Values'!$F$2)/1.36*9550/'Calculate from Values'!$A11))</f>
        <v>4813.22956656347</v>
      </c>
      <c r="X11" s="29" t="n">
        <f aca="false">IF('Calculate from Values'!$A11&lt;=0,0,IF('Calculate from Values'!$A11&lt;='Calculate from Values'!$A$2,'Calculate from Values'!$D$2/1.36*9550/'Calculate from Values'!$A11*('Calculate from Values'!$AC$2*'Calculate from Values'!$A11/'Calculate from Values'!$A$2+1-'Calculate from Values'!$AC$2),MAX('Calculate from Values'!$D$2,'Calculate from Values'!$H$2)/1.36*9550/'Calculate from Values'!$A11))</f>
        <v>4263.74237616099</v>
      </c>
      <c r="Y11" s="29" t="n">
        <f aca="false">ABS('Calculate from Values'!$F11-'Calculate from Values'!$G11)</f>
        <v>499.914811390533</v>
      </c>
    </row>
    <row r="12" customFormat="false" ht="15" hidden="false" customHeight="false" outlineLevel="0" collapsed="false">
      <c r="A12" s="29" t="n">
        <v>1100</v>
      </c>
      <c r="B12" s="29" t="n">
        <f aca="false">MIN('Calculate from Values'!$W12,MAX(0,IF('Calculate from Values'!$A12&lt;'Calculate from Values'!$N$2,(1-'Calculate from Values'!$A12/'Calculate from Values'!$N$2)*'Calculate from Values'!$M12+'Calculate from Values'!$A12/'Calculate from Values'!$N$2*'Calculate from Values'!$N12,IF('Calculate from Values'!$A12&gt;='Calculate from Values'!$A$2,IF('Calculate from Values'!$A12&gt;'Calculate from Values'!$E$2,'Calculate from Values'!$Q12,'Calculate from Values'!$P12),IF('Calculate from Values'!$A12&lt;'Calculate from Values'!$I$2,'Calculate from Values'!$N12,IF('Calculate from Values'!$A12&gt;'Calculate from Values'!$J$2,'Calculate from Values'!$O12,'Calculate from Values'!$K$2))))))</f>
        <v>2822.0656989645</v>
      </c>
      <c r="C12" s="33"/>
      <c r="D12" s="29" t="n">
        <f aca="false">MIN('Calculate from Values'!$X12,MAX(0,IF('Calculate from Values'!$A12&lt;'Calculate from Values'!$N$2,(1-'Calculate from Values'!$A12/'Calculate from Values'!$N$2)*'Calculate from Values'!$R12+'Calculate from Values'!$A12/'Calculate from Values'!$N$2*'Calculate from Values'!$S12,IF('Calculate from Values'!$A12&gt;='Calculate from Values'!$A$2,IF('Calculate from Values'!$A12&gt;'Calculate from Values'!$E$2,'Calculate from Values'!$V12,'Calculate from Values'!$U12),IF('Calculate from Values'!$A12&lt;'Calculate from Values'!$I$2,'Calculate from Values'!$S12,IF('Calculate from Values'!$A12&gt;'Calculate from Values'!$J$2,'Calculate from Values'!$T12,'Calculate from Values'!$M$2))))))</f>
        <v>2302.94378698225</v>
      </c>
      <c r="E12" s="33"/>
      <c r="F12" s="29" t="n">
        <f aca="false">'Calculate from Values'!$T$2*IF('Calculate from Values'!$C12&gt;0,'Calculate from Values'!$C12,'Calculate from Values'!$B12)</f>
        <v>2822.0656989645</v>
      </c>
      <c r="G12" s="29" t="n">
        <f aca="false">'Calculate from Values'!$T$2*IF('Calculate from Values'!$E12&gt;0,'Calculate from Values'!$E12,'Calculate from Values'!$D12)</f>
        <v>2302.94378698225</v>
      </c>
      <c r="H12" s="31" t="n">
        <f aca="false">1.36*'Calculate from Values'!$A12*'Calculate from Values'!$F12/9550</f>
        <v>442.074375460826</v>
      </c>
      <c r="I12" s="31" t="n">
        <f aca="false">1.36*'Calculate from Values'!$A12*'Calculate from Values'!$G12/9550</f>
        <v>360.754335636172</v>
      </c>
      <c r="J12" s="31" t="n">
        <f aca="false">IF('Calculate from Values'!$A12&lt;='Calculate from Values'!$W$2,'Calculate from Values'!$U$2+('Calculate from Values'!$X$2-'Calculate from Values'!$U$2)*(('Calculate from Values'!$W$2-'Calculate from Values'!$A12)/('Calculate from Values'!$W$2-'Calculate from Values'!$N$2))^2,IF('Calculate from Values'!$A12&lt;='Calculate from Values'!$E$2,'Calculate from Values'!$U$2+('Calculate from Values'!$V$2-'Calculate from Values'!$U$2)*(('Calculate from Values'!$A12-'Calculate from Values'!$W$2)/('Calculate from Values'!$E$2-'Calculate from Values'!$W$2))^2,IF('Calculate from Values'!$F12&gt;0,'Calculate from Values'!$V$2*'Calculate from Values'!$E$4/'Calculate from Values'!$F12*'Calculate from Values'!$A12/'Calculate from Values'!$E$2,0)))</f>
        <v>231.67472915092</v>
      </c>
      <c r="K12" s="32" t="str">
        <f aca="false">IF('Calculate from Values'!$A12&gt;'Calculate from Values'!$E$2+'Calculate from Values'!$P$2+99,"",IF('Calculate from Values'!$A12&lt;1,'Calculate from Values'!$V$4,CONCATENATE("        &lt;torque rpm=""",'Calculate from Values'!$A12,""" motorTorque=""",ROUND('Calculate from Values'!$F12,0),"""",IF('Calculate from Values'!$W$4&gt;0.01,CONCATENATE(" motorTorqueEco=""",ROUND('Calculate from Values'!$G12,0),""""),"")," fuelUsageRatio=""",ROUND('Calculate from Values'!$J12,1),"""/&gt;",CONCATENATE(IF('Calculate from Values'!$C12&gt;0,CONCATENATE("&lt;!-- manualData: ",'Calculate from Values'!$C12,"--&gt;"),""),IF('Calculate from Values'!$E12&gt;0,CONCATENATE("&lt;!-- manDataEco: ",'Calculate from Values'!$E12,"--&gt;"),"")))))</f>
        <v>        &lt;torque rpm="1100" motorTorque="2822" motorTorqueEco="2303" fuelUsageRatio="231,7"/&gt;</v>
      </c>
      <c r="L12" s="32" t="str">
        <f aca="false">IF('Calculate from Values'!$A12&lt;1,'Calculate from Values'!$V$4,IF(A11&gt;'Calculate from Values'!$Y$2,"",IF('Calculate from Values'!$A12&gt;'Calculate from Values'!$Y$2,"        &lt;torque normRpm=""1"" torque=""0""/&gt;",CONCATENATE("        &lt;torque normRpm=""",MIN(ROUND('Calculate from Values'!$A12/'Calculate from Values'!$Y$2,3),0.999),""" torque=""",ROUND('Calculate from Values'!$F12/MAX('Calculate from Values'!$F$7:$F$62),3),"""/&gt;"))))</f>
        <v>        &lt;torque normRpm="0,5" torque="0,96"/&gt;</v>
      </c>
      <c r="M12" s="29" t="n">
        <f aca="false">(1-(1-'Calculate from Values'!$A12/'Calculate from Values'!$N$2)^2)*'Calculate from Values'!$T$4</f>
        <v>2283.6</v>
      </c>
      <c r="N12" s="29" t="n">
        <f aca="false">MAX(0,(1-'Calculate from Values'!$A$4*('Calculate from Values'!$I$2-'Calculate from Values'!$A12)^2)*'Calculate from Values'!$K$2)</f>
        <v>2822.0656989645</v>
      </c>
      <c r="O12" s="29" t="n">
        <f aca="false">MAX(0,('Calculate from Values'!$Q$2*(1-'Calculate from Values'!$B$4*('Calculate from Values'!$A12-'Calculate from Values'!$J$2))+(1-'Calculate from Values'!$Q$2)*(1-'Calculate from Values'!$C$4*('Calculate from Values'!$A12-'Calculate from Values'!$J$2)^2))*'Calculate from Values'!$K$2)</f>
        <v>2974.1413064251</v>
      </c>
      <c r="P12" s="29" t="n">
        <f aca="false">MAX(0,('Calculate from Values'!$B$2-'Calculate from Values'!$D$4*('Calculate from Values'!$A12-'Calculate from Values'!$A$2)^2)/1.36*9550/MAX(1,'Calculate from Values'!$A12))</f>
        <v>3191.8449197861</v>
      </c>
      <c r="Q12" s="29" t="n">
        <f aca="false">MAX(0,'Calculate from Values'!$F$4*MIN('Calculate from Values'!$E$2/MAX(1,'Calculate from Values'!$A12),1-(MAX(0,'Calculate from Values'!$A12-'Calculate from Values'!$E$2)/'Calculate from Values'!$P$2)^'Calculate from Values'!$R$2))</f>
        <v>2273.80952380952</v>
      </c>
      <c r="R12" s="29" t="n">
        <f aca="false">(1-(1-'Calculate from Values'!$A12/'Calculate from Values'!$N$2)^2)*'Calculate from Values'!$U$4</f>
        <v>1863.52941176471</v>
      </c>
      <c r="S12" s="29" t="n">
        <f aca="false">MAX(0,(1-'Calculate from Values'!$A$4*('Calculate from Values'!$I$2-'Calculate from Values'!$A12)^2)*'Calculate from Values'!$M$2)</f>
        <v>2302.94378698225</v>
      </c>
      <c r="T12" s="29" t="n">
        <f aca="false">MAX(0,('Calculate from Values'!$Q$2*(1-'Calculate from Values'!$Q$4*('Calculate from Values'!$A12-'Calculate from Values'!$J$2))+(1-'Calculate from Values'!$Q$2)*(1-'Calculate from Values'!$R$4*('Calculate from Values'!$A12-'Calculate from Values'!$J$2)^2))*'Calculate from Values'!$M$2)</f>
        <v>2411.62017926079</v>
      </c>
      <c r="U12" s="29" t="n">
        <f aca="false">MAX(0,('Calculate from Values'!$D$2-'Calculate from Values'!$S$4*('Calculate from Values'!$A12-'Calculate from Values'!$A$2)^2)/1.36*9550/MAX(1,'Calculate from Values'!$A12))</f>
        <v>3913.20187165775</v>
      </c>
      <c r="V12" s="29" t="n">
        <f aca="false">MAX(0,'Calculate from Values'!$P$4*MIN('Calculate from Values'!$E$2/MAX(1,'Calculate from Values'!$A12),1-(MAX(0,'Calculate from Values'!$A12-'Calculate from Values'!$E$2)/'Calculate from Values'!$P$2)^'Calculate from Values'!$R$2))</f>
        <v>2049.77240896359</v>
      </c>
      <c r="W12" s="29" t="n">
        <f aca="false">IF('Calculate from Values'!$A12&lt;=0,0,IF('Calculate from Values'!$A12&lt;='Calculate from Values'!$A$2,'Calculate from Values'!$B$2/1.36*9550/'Calculate from Values'!$A12*('Calculate from Values'!$AC$2*'Calculate from Values'!$A12/'Calculate from Values'!$A$2+1-'Calculate from Values'!$AC$2),MAX('Calculate from Values'!$B$2,'Calculate from Values'!$F$2)/1.36*9550/'Calculate from Values'!$A12))</f>
        <v>4380.31325640304</v>
      </c>
      <c r="X12" s="29" t="n">
        <f aca="false">IF('Calculate from Values'!$A12&lt;=0,0,IF('Calculate from Values'!$A12&lt;='Calculate from Values'!$A$2,'Calculate from Values'!$D$2/1.36*9550/'Calculate from Values'!$A12*('Calculate from Values'!$AC$2*'Calculate from Values'!$A12/'Calculate from Values'!$A$2+1-'Calculate from Values'!$AC$2),MAX('Calculate from Values'!$D$2,'Calculate from Values'!$H$2)/1.36*9550/'Calculate from Values'!$A12))</f>
        <v>3880.24859273853</v>
      </c>
      <c r="Y12" s="29" t="n">
        <f aca="false">ABS('Calculate from Values'!$F12-'Calculate from Values'!$G12)</f>
        <v>519.121911982249</v>
      </c>
    </row>
    <row r="13" customFormat="false" ht="15" hidden="false" customHeight="false" outlineLevel="0" collapsed="false">
      <c r="A13" s="29" t="n">
        <v>1200</v>
      </c>
      <c r="B13" s="29" t="n">
        <f aca="false">MIN('Calculate from Values'!$W13,MAX(0,IF('Calculate from Values'!$A13&lt;'Calculate from Values'!$N$2,(1-'Calculate from Values'!$A13/'Calculate from Values'!$N$2)*'Calculate from Values'!$M13+'Calculate from Values'!$A13/'Calculate from Values'!$N$2*'Calculate from Values'!$N13,IF('Calculate from Values'!$A13&gt;='Calculate from Values'!$A$2,IF('Calculate from Values'!$A13&gt;'Calculate from Values'!$E$2,'Calculate from Values'!$Q13,'Calculate from Values'!$P13),IF('Calculate from Values'!$A13&lt;'Calculate from Values'!$I$2,'Calculate from Values'!$N13,IF('Calculate from Values'!$A13&gt;'Calculate from Values'!$J$2,'Calculate from Values'!$O13,'Calculate from Values'!$K$2))))))</f>
        <v>2893.85046227811</v>
      </c>
      <c r="C13" s="33"/>
      <c r="D13" s="29" t="n">
        <f aca="false">MIN('Calculate from Values'!$X13,MAX(0,IF('Calculate from Values'!$A13&lt;'Calculate from Values'!$N$2,(1-'Calculate from Values'!$A13/'Calculate from Values'!$N$2)*'Calculate from Values'!$R13+'Calculate from Values'!$A13/'Calculate from Values'!$N$2*'Calculate from Values'!$S13,IF('Calculate from Values'!$A13&gt;='Calculate from Values'!$A$2,IF('Calculate from Values'!$A13&gt;'Calculate from Values'!$E$2,'Calculate from Values'!$V13,'Calculate from Values'!$U13),IF('Calculate from Values'!$A13&lt;'Calculate from Values'!$I$2,'Calculate from Values'!$S13,IF('Calculate from Values'!$A13&gt;'Calculate from Values'!$J$2,'Calculate from Values'!$T13,'Calculate from Values'!$M$2))))))</f>
        <v>2361.52366863905</v>
      </c>
      <c r="E13" s="33"/>
      <c r="F13" s="29" t="n">
        <f aca="false">'Calculate from Values'!$T$2*IF('Calculate from Values'!$C13&gt;0,'Calculate from Values'!$C13,'Calculate from Values'!$B13)</f>
        <v>2893.85046227811</v>
      </c>
      <c r="G13" s="29" t="n">
        <f aca="false">'Calculate from Values'!$T$2*IF('Calculate from Values'!$E13&gt;0,'Calculate from Values'!$E13,'Calculate from Values'!$D13)</f>
        <v>2361.52366863905</v>
      </c>
      <c r="H13" s="31" t="n">
        <f aca="false">1.36*'Calculate from Values'!$A13*'Calculate from Values'!$F13/9550</f>
        <v>494.530257009201</v>
      </c>
      <c r="I13" s="31" t="n">
        <f aca="false">1.36*'Calculate from Values'!$A13*'Calculate from Values'!$G13/9550</f>
        <v>403.56090337371</v>
      </c>
      <c r="J13" s="31" t="n">
        <f aca="false">IF('Calculate from Values'!$A13&lt;='Calculate from Values'!$W$2,'Calculate from Values'!$U$2+('Calculate from Values'!$X$2-'Calculate from Values'!$U$2)*(('Calculate from Values'!$W$2-'Calculate from Values'!$A13)/('Calculate from Values'!$W$2-'Calculate from Values'!$N$2))^2,IF('Calculate from Values'!$A13&lt;='Calculate from Values'!$E$2,'Calculate from Values'!$U$2+('Calculate from Values'!$V$2-'Calculate from Values'!$U$2)*(('Calculate from Values'!$A13-'Calculate from Values'!$W$2)/('Calculate from Values'!$E$2-'Calculate from Values'!$W$2))^2,IF('Calculate from Values'!$F13&gt;0,'Calculate from Values'!$V$2*'Calculate from Values'!$E$4/'Calculate from Values'!$F13*'Calculate from Values'!$A13/'Calculate from Values'!$E$2,0)))</f>
        <v>230.283950617284</v>
      </c>
      <c r="K13" s="32" t="str">
        <f aca="false">IF('Calculate from Values'!$A13&gt;'Calculate from Values'!$E$2+'Calculate from Values'!$P$2+99,"",IF('Calculate from Values'!$A13&lt;1,'Calculate from Values'!$V$4,CONCATENATE("        &lt;torque rpm=""",'Calculate from Values'!$A13,""" motorTorque=""",ROUND('Calculate from Values'!$F13,0),"""",IF('Calculate from Values'!$W$4&gt;0.01,CONCATENATE(" motorTorqueEco=""",ROUND('Calculate from Values'!$G13,0),""""),"")," fuelUsageRatio=""",ROUND('Calculate from Values'!$J13,1),"""/&gt;",CONCATENATE(IF('Calculate from Values'!$C13&gt;0,CONCATENATE("&lt;!-- manualData: ",'Calculate from Values'!$C13,"--&gt;"),""),IF('Calculate from Values'!$E13&gt;0,CONCATENATE("&lt;!-- manDataEco: ",'Calculate from Values'!$E13,"--&gt;"),"")))))</f>
        <v>        &lt;torque rpm="1200" motorTorque="2894" motorTorqueEco="2362" fuelUsageRatio="230,3"/&gt;</v>
      </c>
      <c r="L13" s="32" t="str">
        <f aca="false">IF('Calculate from Values'!$A13&lt;1,'Calculate from Values'!$V$4,IF(A12&gt;'Calculate from Values'!$Y$2,"",IF('Calculate from Values'!$A13&gt;'Calculate from Values'!$Y$2,"        &lt;torque normRpm=""1"" torque=""0""/&gt;",CONCATENATE("        &lt;torque normRpm=""",MIN(ROUND('Calculate from Values'!$A13/'Calculate from Values'!$Y$2,3),0.999),""" torque=""",ROUND('Calculate from Values'!$F13/MAX('Calculate from Values'!$F$7:$F$62),3),"""/&gt;"))))</f>
        <v>        &lt;torque normRpm="0,545" torque="0,984"/&gt;</v>
      </c>
      <c r="M13" s="29" t="n">
        <f aca="false">(1-(1-'Calculate from Values'!$A13/'Calculate from Values'!$N$2)^2)*'Calculate from Values'!$T$4</f>
        <v>2076</v>
      </c>
      <c r="N13" s="29" t="n">
        <f aca="false">MAX(0,(1-'Calculate from Values'!$A$4*('Calculate from Values'!$I$2-'Calculate from Values'!$A13)^2)*'Calculate from Values'!$K$2)</f>
        <v>2893.85046227811</v>
      </c>
      <c r="O13" s="29" t="n">
        <f aca="false">MAX(0,('Calculate from Values'!$Q$2*(1-'Calculate from Values'!$B$4*('Calculate from Values'!$A13-'Calculate from Values'!$J$2))+(1-'Calculate from Values'!$Q$2)*(1-'Calculate from Values'!$C$4*('Calculate from Values'!$A13-'Calculate from Values'!$J$2)^2))*'Calculate from Values'!$K$2)</f>
        <v>2988.34472346443</v>
      </c>
      <c r="P13" s="29" t="n">
        <f aca="false">MAX(0,('Calculate from Values'!$B$2-'Calculate from Values'!$D$4*('Calculate from Values'!$A13-'Calculate from Values'!$A$2)^2)/1.36*9550/MAX(1,'Calculate from Values'!$A13))</f>
        <v>3189.18504901961</v>
      </c>
      <c r="Q13" s="29" t="n">
        <f aca="false">MAX(0,'Calculate from Values'!$F$4*MIN('Calculate from Values'!$E$2/MAX(1,'Calculate from Values'!$A13),1-(MAX(0,'Calculate from Values'!$A13-'Calculate from Values'!$E$2)/'Calculate from Values'!$P$2)^'Calculate from Values'!$R$2))</f>
        <v>2273.80952380952</v>
      </c>
      <c r="R13" s="29" t="n">
        <f aca="false">(1-(1-'Calculate from Values'!$A13/'Calculate from Values'!$N$2)^2)*'Calculate from Values'!$U$4</f>
        <v>1694.11764705882</v>
      </c>
      <c r="S13" s="29" t="n">
        <f aca="false">MAX(0,(1-'Calculate from Values'!$A$4*('Calculate from Values'!$I$2-'Calculate from Values'!$A13)^2)*'Calculate from Values'!$M$2)</f>
        <v>2361.52366863905</v>
      </c>
      <c r="T13" s="29" t="n">
        <f aca="false">MAX(0,('Calculate from Values'!$Q$2*(1-'Calculate from Values'!$Q$4*('Calculate from Values'!$A13-'Calculate from Values'!$J$2))+(1-'Calculate from Values'!$Q$2)*(1-'Calculate from Values'!$R$4*('Calculate from Values'!$A13-'Calculate from Values'!$J$2)^2))*'Calculate from Values'!$M$2)</f>
        <v>2416.60025608684</v>
      </c>
      <c r="U13" s="29" t="n">
        <f aca="false">MAX(0,('Calculate from Values'!$D$2-'Calculate from Values'!$S$4*('Calculate from Values'!$A13-'Calculate from Values'!$A$2)^2)/1.36*9550/MAX(1,'Calculate from Values'!$A13))</f>
        <v>3587.10171568627</v>
      </c>
      <c r="V13" s="29" t="n">
        <f aca="false">MAX(0,'Calculate from Values'!$P$4*MIN('Calculate from Values'!$E$2/MAX(1,'Calculate from Values'!$A13),1-(MAX(0,'Calculate from Values'!$A13-'Calculate from Values'!$E$2)/'Calculate from Values'!$P$2)^'Calculate from Values'!$R$2))</f>
        <v>2049.77240896359</v>
      </c>
      <c r="W13" s="29" t="n">
        <f aca="false">IF('Calculate from Values'!$A13&lt;=0,0,IF('Calculate from Values'!$A13&lt;='Calculate from Values'!$A$2,'Calculate from Values'!$B$2/1.36*9550/'Calculate from Values'!$A13*('Calculate from Values'!$AC$2*'Calculate from Values'!$A13/'Calculate from Values'!$A$2+1-'Calculate from Values'!$AC$2),MAX('Calculate from Values'!$B$2,'Calculate from Values'!$F$2)/1.36*9550/'Calculate from Values'!$A13))</f>
        <v>4019.54966460268</v>
      </c>
      <c r="X13" s="29" t="n">
        <f aca="false">IF('Calculate from Values'!$A13&lt;=0,0,IF('Calculate from Values'!$A13&lt;='Calculate from Values'!$A$2,'Calculate from Values'!$D$2/1.36*9550/'Calculate from Values'!$A13*('Calculate from Values'!$AC$2*'Calculate from Values'!$A13/'Calculate from Values'!$A$2+1-'Calculate from Values'!$AC$2),MAX('Calculate from Values'!$D$2,'Calculate from Values'!$H$2)/1.36*9550/'Calculate from Values'!$A13))</f>
        <v>3560.67043988648</v>
      </c>
      <c r="Y13" s="29" t="n">
        <f aca="false">ABS('Calculate from Values'!$F13-'Calculate from Values'!$G13)</f>
        <v>532.326793639053</v>
      </c>
    </row>
    <row r="14" customFormat="false" ht="15" hidden="false" customHeight="false" outlineLevel="0" collapsed="false">
      <c r="A14" s="29" t="n">
        <v>1300</v>
      </c>
      <c r="B14" s="29" t="n">
        <f aca="false">MIN('Calculate from Values'!$W14,MAX(0,IF('Calculate from Values'!$A14&lt;'Calculate from Values'!$N$2,(1-'Calculate from Values'!$A14/'Calculate from Values'!$N$2)*'Calculate from Values'!$M14+'Calculate from Values'!$A14/'Calculate from Values'!$N$2*'Calculate from Values'!$N14,IF('Calculate from Values'!$A14&gt;='Calculate from Values'!$A$2,IF('Calculate from Values'!$A14&gt;'Calculate from Values'!$E$2,'Calculate from Values'!$Q14,'Calculate from Values'!$P14),IF('Calculate from Values'!$A14&lt;'Calculate from Values'!$I$2,'Calculate from Values'!$N14,IF('Calculate from Values'!$A14&gt;'Calculate from Values'!$J$2,'Calculate from Values'!$O14,'Calculate from Values'!$K$2))))))</f>
        <v>2933.00578772189</v>
      </c>
      <c r="C14" s="33"/>
      <c r="D14" s="29" t="n">
        <f aca="false">MIN('Calculate from Values'!$X14,MAX(0,IF('Calculate from Values'!$A14&lt;'Calculate from Values'!$N$2,(1-'Calculate from Values'!$A14/'Calculate from Values'!$N$2)*'Calculate from Values'!$R14+'Calculate from Values'!$A14/'Calculate from Values'!$N$2*'Calculate from Values'!$S14,IF('Calculate from Values'!$A14&gt;='Calculate from Values'!$A$2,IF('Calculate from Values'!$A14&gt;'Calculate from Values'!$E$2,'Calculate from Values'!$V14,'Calculate from Values'!$U14),IF('Calculate from Values'!$A14&lt;'Calculate from Values'!$I$2,'Calculate from Values'!$S14,IF('Calculate from Values'!$A14&gt;'Calculate from Values'!$J$2,'Calculate from Values'!$T14,'Calculate from Values'!$M$2))))))</f>
        <v>2393.47633136095</v>
      </c>
      <c r="E14" s="33"/>
      <c r="F14" s="29" t="n">
        <f aca="false">'Calculate from Values'!$T$2*IF('Calculate from Values'!$C14&gt;0,'Calculate from Values'!$C14,'Calculate from Values'!$B14)</f>
        <v>2933.00578772189</v>
      </c>
      <c r="G14" s="29" t="n">
        <f aca="false">'Calculate from Values'!$T$2*IF('Calculate from Values'!$E14&gt;0,'Calculate from Values'!$E14,'Calculate from Values'!$D14)</f>
        <v>2393.47633136095</v>
      </c>
      <c r="H14" s="31" t="n">
        <f aca="false">1.36*'Calculate from Values'!$A14*'Calculate from Values'!$F14/9550</f>
        <v>542.989972009666</v>
      </c>
      <c r="I14" s="31" t="n">
        <f aca="false">1.36*'Calculate from Values'!$A14*'Calculate from Values'!$G14/9550</f>
        <v>443.1064035441</v>
      </c>
      <c r="J14" s="31" t="n">
        <f aca="false">IF('Calculate from Values'!$A14&lt;='Calculate from Values'!$W$2,'Calculate from Values'!$U$2+('Calculate from Values'!$X$2-'Calculate from Values'!$U$2)*(('Calculate from Values'!$W$2-'Calculate from Values'!$A14)/('Calculate from Values'!$W$2-'Calculate from Values'!$N$2))^2,IF('Calculate from Values'!$A14&lt;='Calculate from Values'!$E$2,'Calculate from Values'!$U$2+('Calculate from Values'!$V$2-'Calculate from Values'!$U$2)*(('Calculate from Values'!$A14-'Calculate from Values'!$W$2)/('Calculate from Values'!$E$2-'Calculate from Values'!$W$2))^2,IF('Calculate from Values'!$F14&gt;0,'Calculate from Values'!$V$2*'Calculate from Values'!$E$4/'Calculate from Values'!$F14*'Calculate from Values'!$A14/'Calculate from Values'!$E$2,0)))</f>
        <v>230.033386558281</v>
      </c>
      <c r="K14" s="32" t="str">
        <f aca="false">IF('Calculate from Values'!$A14&gt;'Calculate from Values'!$E$2+'Calculate from Values'!$P$2+99,"",IF('Calculate from Values'!$A14&lt;1,'Calculate from Values'!$V$4,CONCATENATE("        &lt;torque rpm=""",'Calculate from Values'!$A14,""" motorTorque=""",ROUND('Calculate from Values'!$F14,0),"""",IF('Calculate from Values'!$W$4&gt;0.01,CONCATENATE(" motorTorqueEco=""",ROUND('Calculate from Values'!$G14,0),""""),"")," fuelUsageRatio=""",ROUND('Calculate from Values'!$J14,1),"""/&gt;",CONCATENATE(IF('Calculate from Values'!$C14&gt;0,CONCATENATE("&lt;!-- manualData: ",'Calculate from Values'!$C14,"--&gt;"),""),IF('Calculate from Values'!$E14&gt;0,CONCATENATE("&lt;!-- manDataEco: ",'Calculate from Values'!$E14,"--&gt;"),"")))))</f>
        <v>        &lt;torque rpm="1300" motorTorque="2933" motorTorqueEco="2393" fuelUsageRatio="230"/&gt;</v>
      </c>
      <c r="L14" s="32" t="str">
        <f aca="false">IF('Calculate from Values'!$A14&lt;1,'Calculate from Values'!$V$4,IF(A13&gt;'Calculate from Values'!$Y$2,"",IF('Calculate from Values'!$A14&gt;'Calculate from Values'!$Y$2,"        &lt;torque normRpm=""1"" torque=""0""/&gt;",CONCATENATE("        &lt;torque normRpm=""",MIN(ROUND('Calculate from Values'!$A14/'Calculate from Values'!$Y$2,3),0.999),""" torque=""",ROUND('Calculate from Values'!$F14/MAX('Calculate from Values'!$F$7:$F$62),3),"""/&gt;"))))</f>
        <v>        &lt;torque normRpm="0,591" torque="0,997"/&gt;</v>
      </c>
      <c r="M14" s="29" t="n">
        <f aca="false">(1-(1-'Calculate from Values'!$A14/'Calculate from Values'!$N$2)^2)*'Calculate from Values'!$T$4</f>
        <v>1799.2</v>
      </c>
      <c r="N14" s="29" t="n">
        <f aca="false">MAX(0,(1-'Calculate from Values'!$A$4*('Calculate from Values'!$I$2-'Calculate from Values'!$A14)^2)*'Calculate from Values'!$K$2)</f>
        <v>2933.00578772189</v>
      </c>
      <c r="O14" s="29" t="n">
        <f aca="false">MAX(0,('Calculate from Values'!$Q$2*(1-'Calculate from Values'!$B$4*('Calculate from Values'!$A14-'Calculate from Values'!$J$2))+(1-'Calculate from Values'!$Q$2)*(1-'Calculate from Values'!$C$4*('Calculate from Values'!$A14-'Calculate from Values'!$J$2)^2))*'Calculate from Values'!$K$2)</f>
        <v>2983.61025111799</v>
      </c>
      <c r="P14" s="29" t="n">
        <f aca="false">MAX(0,('Calculate from Values'!$B$2-'Calculate from Values'!$D$4*('Calculate from Values'!$A14-'Calculate from Values'!$A$2)^2)/1.36*9550/MAX(1,'Calculate from Values'!$A14))</f>
        <v>3154.52488687783</v>
      </c>
      <c r="Q14" s="29" t="n">
        <f aca="false">MAX(0,'Calculate from Values'!$F$4*MIN('Calculate from Values'!$E$2/MAX(1,'Calculate from Values'!$A14),1-(MAX(0,'Calculate from Values'!$A14-'Calculate from Values'!$E$2)/'Calculate from Values'!$P$2)^'Calculate from Values'!$R$2))</f>
        <v>2273.80952380952</v>
      </c>
      <c r="R14" s="29" t="n">
        <f aca="false">(1-(1-'Calculate from Values'!$A14/'Calculate from Values'!$N$2)^2)*'Calculate from Values'!$U$4</f>
        <v>1468.23529411765</v>
      </c>
      <c r="S14" s="29" t="n">
        <f aca="false">MAX(0,(1-'Calculate from Values'!$A$4*('Calculate from Values'!$I$2-'Calculate from Values'!$A14)^2)*'Calculate from Values'!$M$2)</f>
        <v>2393.47633136095</v>
      </c>
      <c r="T14" s="29" t="n">
        <f aca="false">MAX(0,('Calculate from Values'!$Q$2*(1-'Calculate from Values'!$Q$4*('Calculate from Values'!$A14-'Calculate from Values'!$J$2))+(1-'Calculate from Values'!$Q$2)*(1-'Calculate from Values'!$R$4*('Calculate from Values'!$A14-'Calculate from Values'!$J$2)^2))*'Calculate from Values'!$M$2)</f>
        <v>2414.94023047816</v>
      </c>
      <c r="U14" s="29" t="n">
        <f aca="false">MAX(0,('Calculate from Values'!$D$2-'Calculate from Values'!$S$4*('Calculate from Values'!$A14-'Calculate from Values'!$A$2)^2)/1.36*9550/MAX(1,'Calculate from Values'!$A14))</f>
        <v>3311.17081447964</v>
      </c>
      <c r="V14" s="29" t="n">
        <f aca="false">MAX(0,'Calculate from Values'!$P$4*MIN('Calculate from Values'!$E$2/MAX(1,'Calculate from Values'!$A14),1-(MAX(0,'Calculate from Values'!$A14-'Calculate from Values'!$E$2)/'Calculate from Values'!$P$2)^'Calculate from Values'!$R$2))</f>
        <v>2049.77240896359</v>
      </c>
      <c r="W14" s="29" t="n">
        <f aca="false">IF('Calculate from Values'!$A14&lt;=0,0,IF('Calculate from Values'!$A14&lt;='Calculate from Values'!$A$2,'Calculate from Values'!$B$2/1.36*9550/'Calculate from Values'!$A14*('Calculate from Values'!$AC$2*'Calculate from Values'!$A14/'Calculate from Values'!$A$2+1-'Calculate from Values'!$AC$2),MAX('Calculate from Values'!$B$2,'Calculate from Values'!$F$2)/1.36*9550/'Calculate from Values'!$A14))</f>
        <v>3714.28816384854</v>
      </c>
      <c r="X14" s="29" t="n">
        <f aca="false">IF('Calculate from Values'!$A14&lt;=0,0,IF('Calculate from Values'!$A14&lt;='Calculate from Values'!$A$2,'Calculate from Values'!$D$2/1.36*9550/'Calculate from Values'!$A14*('Calculate from Values'!$AC$2*'Calculate from Values'!$A14/'Calculate from Values'!$A$2+1-'Calculate from Values'!$AC$2),MAX('Calculate from Values'!$D$2,'Calculate from Values'!$H$2)/1.36*9550/'Calculate from Values'!$A14))</f>
        <v>3290.25815670398</v>
      </c>
      <c r="Y14" s="29" t="n">
        <f aca="false">ABS('Calculate from Values'!$F14-'Calculate from Values'!$G14)</f>
        <v>539.529456360947</v>
      </c>
    </row>
    <row r="15" customFormat="false" ht="15" hidden="false" customHeight="false" outlineLevel="0" collapsed="false">
      <c r="A15" s="29" t="n">
        <v>1400</v>
      </c>
      <c r="B15" s="29" t="n">
        <f aca="false">MIN('Calculate from Values'!$W15,MAX(0,IF('Calculate from Values'!$A15&lt;'Calculate from Values'!$N$2,(1-'Calculate from Values'!$A15/'Calculate from Values'!$N$2)*'Calculate from Values'!$M15+'Calculate from Values'!$A15/'Calculate from Values'!$N$2*'Calculate from Values'!$N15,IF('Calculate from Values'!$A15&gt;='Calculate from Values'!$A$2,IF('Calculate from Values'!$A15&gt;'Calculate from Values'!$E$2,'Calculate from Values'!$Q15,'Calculate from Values'!$P15),IF('Calculate from Values'!$A15&lt;'Calculate from Values'!$I$2,'Calculate from Values'!$N15,IF('Calculate from Values'!$A15&gt;'Calculate from Values'!$J$2,'Calculate from Values'!$O15,'Calculate from Values'!$K$2))))))</f>
        <v>2941</v>
      </c>
      <c r="C15" s="33"/>
      <c r="D15" s="29" t="n">
        <f aca="false">MIN('Calculate from Values'!$X15,MAX(0,IF('Calculate from Values'!$A15&lt;'Calculate from Values'!$N$2,(1-'Calculate from Values'!$A15/'Calculate from Values'!$N$2)*'Calculate from Values'!$R15+'Calculate from Values'!$A15/'Calculate from Values'!$N$2*'Calculate from Values'!$S15,IF('Calculate from Values'!$A15&gt;='Calculate from Values'!$A$2,IF('Calculate from Values'!$A15&gt;'Calculate from Values'!$E$2,'Calculate from Values'!$V15,'Calculate from Values'!$U15),IF('Calculate from Values'!$A15&lt;'Calculate from Values'!$I$2,'Calculate from Values'!$S15,IF('Calculate from Values'!$A15&gt;'Calculate from Values'!$J$2,'Calculate from Values'!$T15,'Calculate from Values'!$M$2))))))</f>
        <v>2400</v>
      </c>
      <c r="E15" s="33"/>
      <c r="F15" s="29" t="n">
        <f aca="false">'Calculate from Values'!$T$2*IF('Calculate from Values'!$C15&gt;0,'Calculate from Values'!$C15,'Calculate from Values'!$B15)</f>
        <v>2941</v>
      </c>
      <c r="G15" s="29" t="n">
        <f aca="false">'Calculate from Values'!$T$2*IF('Calculate from Values'!$E15&gt;0,'Calculate from Values'!$E15,'Calculate from Values'!$D15)</f>
        <v>2400</v>
      </c>
      <c r="H15" s="31" t="n">
        <f aca="false">1.36*'Calculate from Values'!$A15*'Calculate from Values'!$F15/9550</f>
        <v>586.352251308901</v>
      </c>
      <c r="I15" s="31" t="n">
        <f aca="false">1.36*'Calculate from Values'!$A15*'Calculate from Values'!$G15/9550</f>
        <v>478.492146596859</v>
      </c>
      <c r="J15" s="31" t="n">
        <f aca="false">IF('Calculate from Values'!$A15&lt;='Calculate from Values'!$W$2,'Calculate from Values'!$U$2+('Calculate from Values'!$X$2-'Calculate from Values'!$U$2)*(('Calculate from Values'!$W$2-'Calculate from Values'!$A15)/('Calculate from Values'!$W$2-'Calculate from Values'!$N$2))^2,IF('Calculate from Values'!$A15&lt;='Calculate from Values'!$E$2,'Calculate from Values'!$U$2+('Calculate from Values'!$V$2-'Calculate from Values'!$U$2)*(('Calculate from Values'!$A15-'Calculate from Values'!$W$2)/('Calculate from Values'!$E$2-'Calculate from Values'!$W$2))^2,IF('Calculate from Values'!$F15&gt;0,'Calculate from Values'!$V$2*'Calculate from Values'!$E$4/'Calculate from Values'!$F15*'Calculate from Values'!$A15/'Calculate from Values'!$E$2,0)))</f>
        <v>230.626925372171</v>
      </c>
      <c r="K15" s="32" t="str">
        <f aca="false">IF('Calculate from Values'!$A15&gt;'Calculate from Values'!$E$2+'Calculate from Values'!$P$2+99,"",IF('Calculate from Values'!$A15&lt;1,'Calculate from Values'!$V$4,CONCATENATE("        &lt;torque rpm=""",'Calculate from Values'!$A15,""" motorTorque=""",ROUND('Calculate from Values'!$F15,0),"""",IF('Calculate from Values'!$W$4&gt;0.01,CONCATENATE(" motorTorqueEco=""",ROUND('Calculate from Values'!$G15,0),""""),"")," fuelUsageRatio=""",ROUND('Calculate from Values'!$J15,1),"""/&gt;",CONCATENATE(IF('Calculate from Values'!$C15&gt;0,CONCATENATE("&lt;!-- manualData: ",'Calculate from Values'!$C15,"--&gt;"),""),IF('Calculate from Values'!$E15&gt;0,CONCATENATE("&lt;!-- manDataEco: ",'Calculate from Values'!$E15,"--&gt;"),"")))))</f>
        <v>        &lt;torque rpm="1400" motorTorque="2941" motorTorqueEco="2400" fuelUsageRatio="230,6"/&gt;</v>
      </c>
      <c r="L15" s="32" t="str">
        <f aca="false">IF('Calculate from Values'!$A15&lt;1,'Calculate from Values'!$V$4,IF(A14&gt;'Calculate from Values'!$Y$2,"",IF('Calculate from Values'!$A15&gt;'Calculate from Values'!$Y$2,"        &lt;torque normRpm=""1"" torque=""0""/&gt;",CONCATENATE("        &lt;torque normRpm=""",MIN(ROUND('Calculate from Values'!$A15/'Calculate from Values'!$Y$2,3),0.999),""" torque=""",ROUND('Calculate from Values'!$F15/MAX('Calculate from Values'!$F$7:$F$62),3),"""/&gt;"))))</f>
        <v>        &lt;torque normRpm="0,636" torque="1"/&gt;</v>
      </c>
      <c r="M15" s="29" t="n">
        <f aca="false">(1-(1-'Calculate from Values'!$A15/'Calculate from Values'!$N$2)^2)*'Calculate from Values'!$T$4</f>
        <v>1453.2</v>
      </c>
      <c r="N15" s="29" t="n">
        <f aca="false">MAX(0,(1-'Calculate from Values'!$A$4*('Calculate from Values'!$I$2-'Calculate from Values'!$A15)^2)*'Calculate from Values'!$K$2)</f>
        <v>2939.53167529586</v>
      </c>
      <c r="O15" s="29" t="n">
        <f aca="false">MAX(0,('Calculate from Values'!$Q$2*(1-'Calculate from Values'!$B$4*('Calculate from Values'!$A15-'Calculate from Values'!$J$2))+(1-'Calculate from Values'!$Q$2)*(1-'Calculate from Values'!$C$4*('Calculate from Values'!$A15-'Calculate from Values'!$J$2)^2))*'Calculate from Values'!$K$2)</f>
        <v>2959.93788938577</v>
      </c>
      <c r="P15" s="29" t="n">
        <f aca="false">MAX(0,('Calculate from Values'!$B$2-'Calculate from Values'!$D$4*('Calculate from Values'!$A15-'Calculate from Values'!$A$2)^2)/1.36*9550/MAX(1,'Calculate from Values'!$A15))</f>
        <v>3094.72163865546</v>
      </c>
      <c r="Q15" s="29" t="n">
        <f aca="false">MAX(0,'Calculate from Values'!$F$4*MIN('Calculate from Values'!$E$2/MAX(1,'Calculate from Values'!$A15),1-(MAX(0,'Calculate from Values'!$A15-'Calculate from Values'!$E$2)/'Calculate from Values'!$P$2)^'Calculate from Values'!$R$2))</f>
        <v>2273.80952380952</v>
      </c>
      <c r="R15" s="29" t="n">
        <f aca="false">(1-(1-'Calculate from Values'!$A15/'Calculate from Values'!$N$2)^2)*'Calculate from Values'!$U$4</f>
        <v>1185.88235294118</v>
      </c>
      <c r="S15" s="29" t="n">
        <f aca="false">MAX(0,(1-'Calculate from Values'!$A$4*('Calculate from Values'!$I$2-'Calculate from Values'!$A15)^2)*'Calculate from Values'!$M$2)</f>
        <v>2398.80177514793</v>
      </c>
      <c r="T15" s="29" t="n">
        <f aca="false">MAX(0,('Calculate from Values'!$Q$2*(1-'Calculate from Values'!$Q$4*('Calculate from Values'!$A15-'Calculate from Values'!$J$2))+(1-'Calculate from Values'!$Q$2)*(1-'Calculate from Values'!$R$4*('Calculate from Values'!$A15-'Calculate from Values'!$J$2)^2))*'Calculate from Values'!$M$2)</f>
        <v>2406.64010243474</v>
      </c>
      <c r="U15" s="29" t="n">
        <f aca="false">MAX(0,('Calculate from Values'!$D$2-'Calculate from Values'!$S$4*('Calculate from Values'!$A15-'Calculate from Values'!$A$2)^2)/1.36*9550/MAX(1,'Calculate from Values'!$A15))</f>
        <v>3074.65861344538</v>
      </c>
      <c r="V15" s="29" t="n">
        <f aca="false">MAX(0,'Calculate from Values'!$P$4*MIN('Calculate from Values'!$E$2/MAX(1,'Calculate from Values'!$A15),1-(MAX(0,'Calculate from Values'!$A15-'Calculate from Values'!$E$2)/'Calculate from Values'!$P$2)^'Calculate from Values'!$R$2))</f>
        <v>2049.77240896359</v>
      </c>
      <c r="W15" s="29" t="n">
        <f aca="false">IF('Calculate from Values'!$A15&lt;=0,0,IF('Calculate from Values'!$A15&lt;='Calculate from Values'!$A$2,'Calculate from Values'!$B$2/1.36*9550/'Calculate from Values'!$A15*('Calculate from Values'!$AC$2*'Calculate from Values'!$A15/'Calculate from Values'!$A$2+1-'Calculate from Values'!$AC$2),MAX('Calculate from Values'!$B$2,'Calculate from Values'!$F$2)/1.36*9550/'Calculate from Values'!$A15))</f>
        <v>3452.63544891641</v>
      </c>
      <c r="X15" s="29" t="n">
        <f aca="false">IF('Calculate from Values'!$A15&lt;=0,0,IF('Calculate from Values'!$A15&lt;='Calculate from Values'!$A$2,'Calculate from Values'!$D$2/1.36*9550/'Calculate from Values'!$A15*('Calculate from Values'!$AC$2*'Calculate from Values'!$A15/'Calculate from Values'!$A$2+1-'Calculate from Values'!$AC$2),MAX('Calculate from Values'!$D$2,'Calculate from Values'!$H$2)/1.36*9550/'Calculate from Values'!$A15))</f>
        <v>3058.4761996904</v>
      </c>
      <c r="Y15" s="29" t="n">
        <f aca="false">ABS('Calculate from Values'!$F15-'Calculate from Values'!$G15)</f>
        <v>541</v>
      </c>
    </row>
    <row r="16" customFormat="false" ht="15" hidden="false" customHeight="false" outlineLevel="0" collapsed="false">
      <c r="A16" s="29" t="n">
        <v>1500</v>
      </c>
      <c r="B16" s="29" t="n">
        <f aca="false">MIN('Calculate from Values'!$W16,MAX(0,IF('Calculate from Values'!$A16&lt;'Calculate from Values'!$N$2,(1-'Calculate from Values'!$A16/'Calculate from Values'!$N$2)*'Calculate from Values'!$M16+'Calculate from Values'!$A16/'Calculate from Values'!$N$2*'Calculate from Values'!$N16,IF('Calculate from Values'!$A16&gt;='Calculate from Values'!$A$2,IF('Calculate from Values'!$A16&gt;'Calculate from Values'!$E$2,'Calculate from Values'!$Q16,'Calculate from Values'!$P16),IF('Calculate from Values'!$A16&lt;'Calculate from Values'!$I$2,'Calculate from Values'!$N16,IF('Calculate from Values'!$A16&gt;'Calculate from Values'!$J$2,'Calculate from Values'!$O16,'Calculate from Values'!$K$2))))))</f>
        <v>2917.32763826778</v>
      </c>
      <c r="C16" s="33"/>
      <c r="D16" s="29" t="n">
        <f aca="false">MIN('Calculate from Values'!$X16,MAX(0,IF('Calculate from Values'!$A16&lt;'Calculate from Values'!$N$2,(1-'Calculate from Values'!$A16/'Calculate from Values'!$N$2)*'Calculate from Values'!$R16+'Calculate from Values'!$A16/'Calculate from Values'!$N$2*'Calculate from Values'!$S16,IF('Calculate from Values'!$A16&gt;='Calculate from Values'!$A$2,IF('Calculate from Values'!$A16&gt;'Calculate from Values'!$E$2,'Calculate from Values'!$V16,'Calculate from Values'!$U16),IF('Calculate from Values'!$A16&lt;'Calculate from Values'!$I$2,'Calculate from Values'!$S16,IF('Calculate from Values'!$A16&gt;'Calculate from Values'!$J$2,'Calculate from Values'!$T16,'Calculate from Values'!$M$2))))))</f>
        <v>2391.69987195658</v>
      </c>
      <c r="E16" s="33"/>
      <c r="F16" s="29" t="n">
        <f aca="false">'Calculate from Values'!$T$2*IF('Calculate from Values'!$C16&gt;0,'Calculate from Values'!$C16,'Calculate from Values'!$B16)</f>
        <v>2917.32763826778</v>
      </c>
      <c r="G16" s="29" t="n">
        <f aca="false">'Calculate from Values'!$T$2*IF('Calculate from Values'!$E16&gt;0,'Calculate from Values'!$E16,'Calculate from Values'!$D16)</f>
        <v>2391.69987195658</v>
      </c>
      <c r="H16" s="31" t="n">
        <f aca="false">1.36*'Calculate from Values'!$A16*'Calculate from Values'!$F16/9550</f>
        <v>623.17784105406</v>
      </c>
      <c r="I16" s="31" t="n">
        <f aca="false">1.36*'Calculate from Values'!$A16*'Calculate from Values'!$G16/9550</f>
        <v>510.897145423186</v>
      </c>
      <c r="J16" s="31" t="n">
        <f aca="false">IF('Calculate from Values'!$A16&lt;='Calculate from Values'!$W$2,'Calculate from Values'!$U$2+('Calculate from Values'!$X$2-'Calculate from Values'!$U$2)*(('Calculate from Values'!$W$2-'Calculate from Values'!$A16)/('Calculate from Values'!$W$2-'Calculate from Values'!$N$2))^2,IF('Calculate from Values'!$A16&lt;='Calculate from Values'!$E$2,'Calculate from Values'!$U$2+('Calculate from Values'!$V$2-'Calculate from Values'!$U$2)*(('Calculate from Values'!$A16-'Calculate from Values'!$W$2)/('Calculate from Values'!$E$2-'Calculate from Values'!$W$2))^2,IF('Calculate from Values'!$F16&gt;0,'Calculate from Values'!$V$2*'Calculate from Values'!$E$4/'Calculate from Values'!$F16*'Calculate from Values'!$A16/'Calculate from Values'!$E$2,0)))</f>
        <v>231.962387703424</v>
      </c>
      <c r="K16" s="32" t="str">
        <f aca="false">IF('Calculate from Values'!$A16&gt;'Calculate from Values'!$E$2+'Calculate from Values'!$P$2+99,"",IF('Calculate from Values'!$A16&lt;1,'Calculate from Values'!$V$4,CONCATENATE("        &lt;torque rpm=""",'Calculate from Values'!$A16,""" motorTorque=""",ROUND('Calculate from Values'!$F16,0),"""",IF('Calculate from Values'!$W$4&gt;0.01,CONCATENATE(" motorTorqueEco=""",ROUND('Calculate from Values'!$G16,0),""""),"")," fuelUsageRatio=""",ROUND('Calculate from Values'!$J16,1),"""/&gt;",CONCATENATE(IF('Calculate from Values'!$C16&gt;0,CONCATENATE("&lt;!-- manualData: ",'Calculate from Values'!$C16,"--&gt;"),""),IF('Calculate from Values'!$E16&gt;0,CONCATENATE("&lt;!-- manDataEco: ",'Calculate from Values'!$E16,"--&gt;"),"")))))</f>
        <v>        &lt;torque rpm="1500" motorTorque="2917" motorTorqueEco="2392" fuelUsageRatio="232"/&gt;</v>
      </c>
      <c r="L16" s="32" t="str">
        <f aca="false">IF('Calculate from Values'!$A16&lt;1,'Calculate from Values'!$V$4,IF(A15&gt;'Calculate from Values'!$Y$2,"",IF('Calculate from Values'!$A16&gt;'Calculate from Values'!$Y$2,"        &lt;torque normRpm=""1"" torque=""0""/&gt;",CONCATENATE("        &lt;torque normRpm=""",MIN(ROUND('Calculate from Values'!$A16/'Calculate from Values'!$Y$2,3),0.999),""" torque=""",ROUND('Calculate from Values'!$F16/MAX('Calculate from Values'!$F$7:$F$62),3),"""/&gt;"))))</f>
        <v>        &lt;torque normRpm="0,682" torque="0,992"/&gt;</v>
      </c>
      <c r="M16" s="29" t="n">
        <f aca="false">(1-(1-'Calculate from Values'!$A16/'Calculate from Values'!$N$2)^2)*'Calculate from Values'!$T$4</f>
        <v>1038</v>
      </c>
      <c r="N16" s="29" t="n">
        <f aca="false">MAX(0,(1-'Calculate from Values'!$A$4*('Calculate from Values'!$I$2-'Calculate from Values'!$A16)^2)*'Calculate from Values'!$K$2)</f>
        <v>2913.428125</v>
      </c>
      <c r="O16" s="29" t="n">
        <f aca="false">MAX(0,('Calculate from Values'!$Q$2*(1-'Calculate from Values'!$B$4*('Calculate from Values'!$A16-'Calculate from Values'!$J$2))+(1-'Calculate from Values'!$Q$2)*(1-'Calculate from Values'!$C$4*('Calculate from Values'!$A16-'Calculate from Values'!$J$2)^2))*'Calculate from Values'!$K$2)</f>
        <v>2917.32763826778</v>
      </c>
      <c r="P16" s="29" t="n">
        <f aca="false">MAX(0,('Calculate from Values'!$B$2-'Calculate from Values'!$D$4*('Calculate from Values'!$A16-'Calculate from Values'!$A$2)^2)/1.36*9550/MAX(1,'Calculate from Values'!$A16))</f>
        <v>3014.80392156863</v>
      </c>
      <c r="Q16" s="29" t="n">
        <f aca="false">MAX(0,'Calculate from Values'!$F$4*MIN('Calculate from Values'!$E$2/MAX(1,'Calculate from Values'!$A16),1-(MAX(0,'Calculate from Values'!$A16-'Calculate from Values'!$E$2)/'Calculate from Values'!$P$2)^'Calculate from Values'!$R$2))</f>
        <v>2273.80952380952</v>
      </c>
      <c r="R16" s="29" t="n">
        <f aca="false">(1-(1-'Calculate from Values'!$A16/'Calculate from Values'!$N$2)^2)*'Calculate from Values'!$U$4</f>
        <v>847.058823529412</v>
      </c>
      <c r="S16" s="29" t="n">
        <f aca="false">MAX(0,(1-'Calculate from Values'!$A$4*('Calculate from Values'!$I$2-'Calculate from Values'!$A16)^2)*'Calculate from Values'!$M$2)</f>
        <v>2377.5</v>
      </c>
      <c r="T16" s="29" t="n">
        <f aca="false">MAX(0,('Calculate from Values'!$Q$2*(1-'Calculate from Values'!$Q$4*('Calculate from Values'!$A16-'Calculate from Values'!$J$2))+(1-'Calculate from Values'!$Q$2)*(1-'Calculate from Values'!$R$4*('Calculate from Values'!$A16-'Calculate from Values'!$J$2)^2))*'Calculate from Values'!$M$2)</f>
        <v>2391.69987195658</v>
      </c>
      <c r="U16" s="29" t="n">
        <f aca="false">MAX(0,('Calculate from Values'!$D$2-'Calculate from Values'!$S$4*('Calculate from Values'!$A16-'Calculate from Values'!$A$2)^2)/1.36*9550/MAX(1,'Calculate from Values'!$A16))</f>
        <v>2869.68137254902</v>
      </c>
      <c r="V16" s="29" t="n">
        <f aca="false">MAX(0,'Calculate from Values'!$P$4*MIN('Calculate from Values'!$E$2/MAX(1,'Calculate from Values'!$A16),1-(MAX(0,'Calculate from Values'!$A16-'Calculate from Values'!$E$2)/'Calculate from Values'!$P$2)^'Calculate from Values'!$R$2))</f>
        <v>2049.77240896359</v>
      </c>
      <c r="W16" s="29" t="n">
        <f aca="false">IF('Calculate from Values'!$A16&lt;=0,0,IF('Calculate from Values'!$A16&lt;='Calculate from Values'!$A$2,'Calculate from Values'!$B$2/1.36*9550/'Calculate from Values'!$A16*('Calculate from Values'!$AC$2*'Calculate from Values'!$A16/'Calculate from Values'!$A$2+1-'Calculate from Values'!$AC$2),MAX('Calculate from Values'!$B$2,'Calculate from Values'!$F$2)/1.36*9550/'Calculate from Values'!$A16))</f>
        <v>3225.8697626419</v>
      </c>
      <c r="X16" s="29" t="n">
        <f aca="false">IF('Calculate from Values'!$A16&lt;=0,0,IF('Calculate from Values'!$A16&lt;='Calculate from Values'!$A$2,'Calculate from Values'!$D$2/1.36*9550/'Calculate from Values'!$A16*('Calculate from Values'!$AC$2*'Calculate from Values'!$A16/'Calculate from Values'!$A$2+1-'Calculate from Values'!$AC$2),MAX('Calculate from Values'!$D$2,'Calculate from Values'!$H$2)/1.36*9550/'Calculate from Values'!$A16))</f>
        <v>2857.59850361197</v>
      </c>
      <c r="Y16" s="29" t="n">
        <f aca="false">ABS('Calculate from Values'!$F16-'Calculate from Values'!$G16)</f>
        <v>525.627766311203</v>
      </c>
    </row>
    <row r="17" customFormat="false" ht="15" hidden="false" customHeight="false" outlineLevel="0" collapsed="false">
      <c r="A17" s="29" t="n">
        <v>1600</v>
      </c>
      <c r="B17" s="29" t="n">
        <f aca="false">MIN('Calculate from Values'!$W17,MAX(0,IF('Calculate from Values'!$A17&lt;'Calculate from Values'!$N$2,(1-'Calculate from Values'!$A17/'Calculate from Values'!$N$2)*'Calculate from Values'!$M17+'Calculate from Values'!$A17/'Calculate from Values'!$N$2*'Calculate from Values'!$N17,IF('Calculate from Values'!$A17&gt;='Calculate from Values'!$A$2,IF('Calculate from Values'!$A17&gt;'Calculate from Values'!$E$2,'Calculate from Values'!$Q17,'Calculate from Values'!$P17),IF('Calculate from Values'!$A17&lt;'Calculate from Values'!$I$2,'Calculate from Values'!$N17,IF('Calculate from Values'!$A17&gt;'Calculate from Values'!$J$2,'Calculate from Values'!$O17,'Calculate from Values'!$K$2))))))</f>
        <v>2855.77949776402</v>
      </c>
      <c r="C17" s="33"/>
      <c r="D17" s="29" t="n">
        <f aca="false">MIN('Calculate from Values'!$X17,MAX(0,IF('Calculate from Values'!$A17&lt;'Calculate from Values'!$N$2,(1-'Calculate from Values'!$A17/'Calculate from Values'!$N$2)*'Calculate from Values'!$R17+'Calculate from Values'!$A17/'Calculate from Values'!$N$2*'Calculate from Values'!$S17,IF('Calculate from Values'!$A17&gt;='Calculate from Values'!$A$2,IF('Calculate from Values'!$A17&gt;'Calculate from Values'!$E$2,'Calculate from Values'!$V17,'Calculate from Values'!$U17),IF('Calculate from Values'!$A17&lt;'Calculate from Values'!$I$2,'Calculate from Values'!$S17,IF('Calculate from Values'!$A17&gt;'Calculate from Values'!$J$2,'Calculate from Values'!$T17,'Calculate from Values'!$M$2))))))</f>
        <v>2370.11953904369</v>
      </c>
      <c r="E17" s="33"/>
      <c r="F17" s="29" t="n">
        <f aca="false">'Calculate from Values'!$T$2*IF('Calculate from Values'!$C17&gt;0,'Calculate from Values'!$C17,'Calculate from Values'!$B17)</f>
        <v>2855.77949776402</v>
      </c>
      <c r="G17" s="29" t="n">
        <f aca="false">'Calculate from Values'!$T$2*IF('Calculate from Values'!$E17&gt;0,'Calculate from Values'!$E17,'Calculate from Values'!$D17)</f>
        <v>2370.11953904369</v>
      </c>
      <c r="H17" s="31" t="n">
        <f aca="false">1.36*'Calculate from Values'!$A17*'Calculate from Values'!$F17/9550</f>
        <v>650.699077186859</v>
      </c>
      <c r="I17" s="31" t="n">
        <f aca="false">1.36*'Calculate from Values'!$A17*'Calculate from Values'!$G17/9550</f>
        <v>540.039802822939</v>
      </c>
      <c r="J17" s="31" t="n">
        <f aca="false">IF('Calculate from Values'!$A17&lt;='Calculate from Values'!$W$2,'Calculate from Values'!$U$2+('Calculate from Values'!$X$2-'Calculate from Values'!$U$2)*(('Calculate from Values'!$W$2-'Calculate from Values'!$A17)/('Calculate from Values'!$W$2-'Calculate from Values'!$N$2))^2,IF('Calculate from Values'!$A17&lt;='Calculate from Values'!$E$2,'Calculate from Values'!$U$2+('Calculate from Values'!$V$2-'Calculate from Values'!$U$2)*(('Calculate from Values'!$A17-'Calculate from Values'!$W$2)/('Calculate from Values'!$E$2-'Calculate from Values'!$W$2))^2,IF('Calculate from Values'!$F17&gt;0,'Calculate from Values'!$V$2*'Calculate from Values'!$E$4/'Calculate from Values'!$F17*'Calculate from Values'!$A17/'Calculate from Values'!$E$2,0)))</f>
        <v>234.039773552039</v>
      </c>
      <c r="K17" s="32" t="str">
        <f aca="false">IF('Calculate from Values'!$A17&gt;'Calculate from Values'!$E$2+'Calculate from Values'!$P$2+99,"",IF('Calculate from Values'!$A17&lt;1,'Calculate from Values'!$V$4,CONCATENATE("        &lt;torque rpm=""",'Calculate from Values'!$A17,""" motorTorque=""",ROUND('Calculate from Values'!$F17,0),"""",IF('Calculate from Values'!$W$4&gt;0.01,CONCATENATE(" motorTorqueEco=""",ROUND('Calculate from Values'!$G17,0),""""),"")," fuelUsageRatio=""",ROUND('Calculate from Values'!$J17,1),"""/&gt;",CONCATENATE(IF('Calculate from Values'!$C17&gt;0,CONCATENATE("&lt;!-- manualData: ",'Calculate from Values'!$C17,"--&gt;"),""),IF('Calculate from Values'!$E17&gt;0,CONCATENATE("&lt;!-- manDataEco: ",'Calculate from Values'!$E17,"--&gt;"),"")))))</f>
        <v>        &lt;torque rpm="1600" motorTorque="2856" motorTorqueEco="2370" fuelUsageRatio="234"/&gt;</v>
      </c>
      <c r="L17" s="32" t="str">
        <f aca="false">IF('Calculate from Values'!$A17&lt;1,'Calculate from Values'!$V$4,IF(A16&gt;'Calculate from Values'!$Y$2,"",IF('Calculate from Values'!$A17&gt;'Calculate from Values'!$Y$2,"        &lt;torque normRpm=""1"" torque=""0""/&gt;",CONCATENATE("        &lt;torque normRpm=""",MIN(ROUND('Calculate from Values'!$A17/'Calculate from Values'!$Y$2,3),0.999),""" torque=""",ROUND('Calculate from Values'!$F17/MAX('Calculate from Values'!$F$7:$F$62),3),"""/&gt;"))))</f>
        <v>        &lt;torque normRpm="0,727" torque="0,971"/&gt;</v>
      </c>
      <c r="M17" s="29" t="n">
        <f aca="false">(1-(1-'Calculate from Values'!$A17/'Calculate from Values'!$N$2)^2)*'Calculate from Values'!$T$4</f>
        <v>553.6</v>
      </c>
      <c r="N17" s="29" t="n">
        <f aca="false">MAX(0,(1-'Calculate from Values'!$A$4*('Calculate from Values'!$I$2-'Calculate from Values'!$A17)^2)*'Calculate from Values'!$K$2)</f>
        <v>2854.69513683432</v>
      </c>
      <c r="O17" s="29" t="n">
        <f aca="false">MAX(0,('Calculate from Values'!$Q$2*(1-'Calculate from Values'!$B$4*('Calculate from Values'!$A17-'Calculate from Values'!$J$2))+(1-'Calculate from Values'!$Q$2)*(1-'Calculate from Values'!$C$4*('Calculate from Values'!$A17-'Calculate from Values'!$J$2)^2))*'Calculate from Values'!$K$2)</f>
        <v>2855.77949776402</v>
      </c>
      <c r="P17" s="29" t="n">
        <f aca="false">MAX(0,('Calculate from Values'!$B$2-'Calculate from Values'!$D$4*('Calculate from Values'!$A17-'Calculate from Values'!$A$2)^2)/1.36*9550/MAX(1,'Calculate from Values'!$A17))</f>
        <v>2918.54319852941</v>
      </c>
      <c r="Q17" s="29" t="n">
        <f aca="false">MAX(0,'Calculate from Values'!$F$4*MIN('Calculate from Values'!$E$2/MAX(1,'Calculate from Values'!$A17),1-(MAX(0,'Calculate from Values'!$A17-'Calculate from Values'!$E$2)/'Calculate from Values'!$P$2)^'Calculate from Values'!$R$2))</f>
        <v>2273.80952380952</v>
      </c>
      <c r="R17" s="29" t="n">
        <f aca="false">(1-(1-'Calculate from Values'!$A17/'Calculate from Values'!$N$2)^2)*'Calculate from Values'!$U$4</f>
        <v>451.764705882353</v>
      </c>
      <c r="S17" s="29" t="n">
        <f aca="false">MAX(0,(1-'Calculate from Values'!$A$4*('Calculate from Values'!$I$2-'Calculate from Values'!$A17)^2)*'Calculate from Values'!$M$2)</f>
        <v>2329.57100591716</v>
      </c>
      <c r="T17" s="29" t="n">
        <f aca="false">MAX(0,('Calculate from Values'!$Q$2*(1-'Calculate from Values'!$Q$4*('Calculate from Values'!$A17-'Calculate from Values'!$J$2))+(1-'Calculate from Values'!$Q$2)*(1-'Calculate from Values'!$R$4*('Calculate from Values'!$A17-'Calculate from Values'!$J$2)^2))*'Calculate from Values'!$M$2)</f>
        <v>2370.11953904369</v>
      </c>
      <c r="U17" s="29" t="n">
        <f aca="false">MAX(0,('Calculate from Values'!$D$2-'Calculate from Values'!$S$4*('Calculate from Values'!$A17-'Calculate from Values'!$A$2)^2)/1.36*9550/MAX(1,'Calculate from Values'!$A17))</f>
        <v>2690.32628676471</v>
      </c>
      <c r="V17" s="29" t="n">
        <f aca="false">MAX(0,'Calculate from Values'!$P$4*MIN('Calculate from Values'!$E$2/MAX(1,'Calculate from Values'!$A17),1-(MAX(0,'Calculate from Values'!$A17-'Calculate from Values'!$E$2)/'Calculate from Values'!$P$2)^'Calculate from Values'!$R$2))</f>
        <v>2049.77240896359</v>
      </c>
      <c r="W17" s="29" t="n">
        <f aca="false">IF('Calculate from Values'!$A17&lt;=0,0,IF('Calculate from Values'!$A17&lt;='Calculate from Values'!$A$2,'Calculate from Values'!$B$2/1.36*9550/'Calculate from Values'!$A17*('Calculate from Values'!$AC$2*'Calculate from Values'!$A17/'Calculate from Values'!$A$2+1-'Calculate from Values'!$AC$2),MAX('Calculate from Values'!$B$2,'Calculate from Values'!$F$2)/1.36*9550/'Calculate from Values'!$A17))</f>
        <v>3027.4497871517</v>
      </c>
      <c r="X17" s="29" t="n">
        <f aca="false">IF('Calculate from Values'!$A17&lt;=0,0,IF('Calculate from Values'!$A17&lt;='Calculate from Values'!$A$2,'Calculate from Values'!$D$2/1.36*9550/'Calculate from Values'!$A17*('Calculate from Values'!$AC$2*'Calculate from Values'!$A17/'Calculate from Values'!$A$2+1-'Calculate from Values'!$AC$2),MAX('Calculate from Values'!$D$2,'Calculate from Values'!$H$2)/1.36*9550/'Calculate from Values'!$A17))</f>
        <v>2681.83051954334</v>
      </c>
      <c r="Y17" s="29" t="n">
        <f aca="false">ABS('Calculate from Values'!$F17-'Calculate from Values'!$G17)</f>
        <v>485.65995872033</v>
      </c>
    </row>
    <row r="18" customFormat="false" ht="15" hidden="false" customHeight="false" outlineLevel="0" collapsed="false">
      <c r="A18" s="29" t="n">
        <v>1700</v>
      </c>
      <c r="B18" s="29" t="n">
        <f aca="false">MIN('Calculate from Values'!$W18,MAX(0,IF('Calculate from Values'!$A18&lt;'Calculate from Values'!$N$2,(1-'Calculate from Values'!$A18/'Calculate from Values'!$N$2)*'Calculate from Values'!$M18+'Calculate from Values'!$A18/'Calculate from Values'!$N$2*'Calculate from Values'!$N18,IF('Calculate from Values'!$A18&gt;='Calculate from Values'!$A$2,IF('Calculate from Values'!$A18&gt;'Calculate from Values'!$E$2,'Calculate from Values'!$Q18,'Calculate from Values'!$P18),IF('Calculate from Values'!$A18&lt;'Calculate from Values'!$I$2,'Calculate from Values'!$N18,IF('Calculate from Values'!$A18&gt;'Calculate from Values'!$J$2,'Calculate from Values'!$O18,'Calculate from Values'!$K$2))))))</f>
        <v>2775.29346787448</v>
      </c>
      <c r="C18" s="33"/>
      <c r="D18" s="29" t="n">
        <f aca="false">MIN('Calculate from Values'!$X18,MAX(0,IF('Calculate from Values'!$A18&lt;'Calculate from Values'!$N$2,(1-'Calculate from Values'!$A18/'Calculate from Values'!$N$2)*'Calculate from Values'!$R18+'Calculate from Values'!$A18/'Calculate from Values'!$N$2*'Calculate from Values'!$S18,IF('Calculate from Values'!$A18&gt;='Calculate from Values'!$A$2,IF('Calculate from Values'!$A18&gt;'Calculate from Values'!$E$2,'Calculate from Values'!$V18,'Calculate from Values'!$U18),IF('Calculate from Values'!$A18&lt;'Calculate from Values'!$I$2,'Calculate from Values'!$S18,IF('Calculate from Values'!$A18&gt;'Calculate from Values'!$J$2,'Calculate from Values'!$T18,'Calculate from Values'!$M$2))))))</f>
        <v>2341.89910369606</v>
      </c>
      <c r="E18" s="33"/>
      <c r="F18" s="29" t="n">
        <f aca="false">'Calculate from Values'!$T$2*IF('Calculate from Values'!$C18&gt;0,'Calculate from Values'!$C18,'Calculate from Values'!$B18)</f>
        <v>2775.29346787448</v>
      </c>
      <c r="G18" s="29" t="n">
        <f aca="false">'Calculate from Values'!$T$2*IF('Calculate from Values'!$E18&gt;0,'Calculate from Values'!$E18,'Calculate from Values'!$D18)</f>
        <v>2341.89910369606</v>
      </c>
      <c r="H18" s="31" t="n">
        <f aca="false">1.36*'Calculate from Values'!$A18*'Calculate from Values'!$F18/9550</f>
        <v>671.88256520689</v>
      </c>
      <c r="I18" s="31" t="n">
        <f aca="false">1.36*'Calculate from Values'!$A18*'Calculate from Values'!$G18/9550</f>
        <v>566.960285627779</v>
      </c>
      <c r="J18" s="31" t="n">
        <f aca="false">IF('Calculate from Values'!$A18&lt;='Calculate from Values'!$W$2,'Calculate from Values'!$U$2+('Calculate from Values'!$X$2-'Calculate from Values'!$U$2)*(('Calculate from Values'!$W$2-'Calculate from Values'!$A18)/('Calculate from Values'!$W$2-'Calculate from Values'!$N$2))^2,IF('Calculate from Values'!$A18&lt;='Calculate from Values'!$E$2,'Calculate from Values'!$U$2+('Calculate from Values'!$V$2-'Calculate from Values'!$U$2)*(('Calculate from Values'!$A18-'Calculate from Values'!$W$2)/('Calculate from Values'!$E$2-'Calculate from Values'!$W$2))^2,IF('Calculate from Values'!$F18&gt;0,'Calculate from Values'!$V$2*'Calculate from Values'!$E$4/'Calculate from Values'!$F18*'Calculate from Values'!$A18/'Calculate from Values'!$E$2,0)))</f>
        <v>236.859082918017</v>
      </c>
      <c r="K18" s="32" t="str">
        <f aca="false">IF('Calculate from Values'!$A18&gt;'Calculate from Values'!$E$2+'Calculate from Values'!$P$2+99,"",IF('Calculate from Values'!$A18&lt;1,'Calculate from Values'!$V$4,CONCATENATE("        &lt;torque rpm=""",'Calculate from Values'!$A18,""" motorTorque=""",ROUND('Calculate from Values'!$F18,0),"""",IF('Calculate from Values'!$W$4&gt;0.01,CONCATENATE(" motorTorqueEco=""",ROUND('Calculate from Values'!$G18,0),""""),"")," fuelUsageRatio=""",ROUND('Calculate from Values'!$J18,1),"""/&gt;",CONCATENATE(IF('Calculate from Values'!$C18&gt;0,CONCATENATE("&lt;!-- manualData: ",'Calculate from Values'!$C18,"--&gt;"),""),IF('Calculate from Values'!$E18&gt;0,CONCATENATE("&lt;!-- manDataEco: ",'Calculate from Values'!$E18,"--&gt;"),"")))))</f>
        <v>        &lt;torque rpm="1700" motorTorque="2775" motorTorqueEco="2342" fuelUsageRatio="236,9"/&gt;</v>
      </c>
      <c r="L18" s="32" t="str">
        <f aca="false">IF('Calculate from Values'!$A18&lt;1,'Calculate from Values'!$V$4,IF(A17&gt;'Calculate from Values'!$Y$2,"",IF('Calculate from Values'!$A18&gt;'Calculate from Values'!$Y$2,"        &lt;torque normRpm=""1"" torque=""0""/&gt;",CONCATENATE("        &lt;torque normRpm=""",MIN(ROUND('Calculate from Values'!$A18/'Calculate from Values'!$Y$2,3),0.999),""" torque=""",ROUND('Calculate from Values'!$F18/MAX('Calculate from Values'!$F$7:$F$62),3),"""/&gt;"))))</f>
        <v>        &lt;torque normRpm="0,773" torque="0,944"/&gt;</v>
      </c>
      <c r="M18" s="29" t="n">
        <f aca="false">(1-(1-'Calculate from Values'!$A18/'Calculate from Values'!$N$2)^2)*'Calculate from Values'!$T$4</f>
        <v>0</v>
      </c>
      <c r="N18" s="29" t="n">
        <f aca="false">MAX(0,(1-'Calculate from Values'!$A$4*('Calculate from Values'!$I$2-'Calculate from Values'!$A18)^2)*'Calculate from Values'!$K$2)</f>
        <v>2763.33271079882</v>
      </c>
      <c r="O18" s="29" t="n">
        <f aca="false">MAX(0,('Calculate from Values'!$Q$2*(1-'Calculate from Values'!$B$4*('Calculate from Values'!$A18-'Calculate from Values'!$J$2))+(1-'Calculate from Values'!$Q$2)*(1-'Calculate from Values'!$C$4*('Calculate from Values'!$A18-'Calculate from Values'!$J$2)^2))*'Calculate from Values'!$K$2)</f>
        <v>2775.29346787448</v>
      </c>
      <c r="P18" s="29" t="n">
        <f aca="false">MAX(0,('Calculate from Values'!$B$2-'Calculate from Values'!$D$4*('Calculate from Values'!$A18-'Calculate from Values'!$A$2)^2)/1.36*9550/MAX(1,'Calculate from Values'!$A18))</f>
        <v>2808.82352941177</v>
      </c>
      <c r="Q18" s="29" t="n">
        <f aca="false">MAX(0,'Calculate from Values'!$F$4*MIN('Calculate from Values'!$E$2/MAX(1,'Calculate from Values'!$A18),1-(MAX(0,'Calculate from Values'!$A18-'Calculate from Values'!$E$2)/'Calculate from Values'!$P$2)^'Calculate from Values'!$R$2))</f>
        <v>2273.80952380952</v>
      </c>
      <c r="R18" s="29" t="n">
        <f aca="false">(1-(1-'Calculate from Values'!$A18/'Calculate from Values'!$N$2)^2)*'Calculate from Values'!$U$4</f>
        <v>0</v>
      </c>
      <c r="S18" s="29" t="n">
        <f aca="false">MAX(0,(1-'Calculate from Values'!$A$4*('Calculate from Values'!$I$2-'Calculate from Values'!$A18)^2)*'Calculate from Values'!$M$2)</f>
        <v>2255.01479289941</v>
      </c>
      <c r="T18" s="29" t="n">
        <f aca="false">MAX(0,('Calculate from Values'!$Q$2*(1-'Calculate from Values'!$Q$4*('Calculate from Values'!$A18-'Calculate from Values'!$J$2))+(1-'Calculate from Values'!$Q$2)*(1-'Calculate from Values'!$R$4*('Calculate from Values'!$A18-'Calculate from Values'!$J$2)^2))*'Calculate from Values'!$M$2)</f>
        <v>2341.89910369606</v>
      </c>
      <c r="U18" s="29" t="n">
        <f aca="false">MAX(0,('Calculate from Values'!$D$2-'Calculate from Values'!$S$4*('Calculate from Values'!$A18-'Calculate from Values'!$A$2)^2)/1.36*9550/MAX(1,'Calculate from Values'!$A18))</f>
        <v>2532.07179930796</v>
      </c>
      <c r="V18" s="29" t="n">
        <f aca="false">MAX(0,'Calculate from Values'!$P$4*MIN('Calculate from Values'!$E$2/MAX(1,'Calculate from Values'!$A18),1-(MAX(0,'Calculate from Values'!$A18-'Calculate from Values'!$E$2)/'Calculate from Values'!$P$2)^'Calculate from Values'!$R$2))</f>
        <v>2049.77240896359</v>
      </c>
      <c r="W18" s="29" t="n">
        <f aca="false">IF('Calculate from Values'!$A18&lt;=0,0,IF('Calculate from Values'!$A18&lt;='Calculate from Values'!$A$2,'Calculate from Values'!$B$2/1.36*9550/'Calculate from Values'!$A18*('Calculate from Values'!$AC$2*'Calculate from Values'!$A18/'Calculate from Values'!$A$2+1-'Calculate from Values'!$AC$2),MAX('Calculate from Values'!$B$2,'Calculate from Values'!$F$2)/1.36*9550/'Calculate from Values'!$A18))</f>
        <v>2852.37333818977</v>
      </c>
      <c r="X18" s="29" t="n">
        <f aca="false">IF('Calculate from Values'!$A18&lt;=0,0,IF('Calculate from Values'!$A18&lt;='Calculate from Values'!$A$2,'Calculate from Values'!$D$2/1.36*9550/'Calculate from Values'!$A18*('Calculate from Values'!$AC$2*'Calculate from Values'!$A18/'Calculate from Values'!$A$2+1-'Calculate from Values'!$AC$2),MAX('Calculate from Values'!$D$2,'Calculate from Values'!$H$2)/1.36*9550/'Calculate from Values'!$A18))</f>
        <v>2526.74112183573</v>
      </c>
      <c r="Y18" s="29" t="n">
        <f aca="false">ABS('Calculate from Values'!$F18-'Calculate from Values'!$G18)</f>
        <v>433.394364178419</v>
      </c>
    </row>
    <row r="19" customFormat="false" ht="15" hidden="false" customHeight="false" outlineLevel="0" collapsed="false">
      <c r="A19" s="29" t="n">
        <v>1800</v>
      </c>
      <c r="B19" s="29" t="n">
        <f aca="false">MIN('Calculate from Values'!$W19,MAX(0,IF('Calculate from Values'!$A19&lt;'Calculate from Values'!$N$2,(1-'Calculate from Values'!$A19/'Calculate from Values'!$N$2)*'Calculate from Values'!$M19+'Calculate from Values'!$A19/'Calculate from Values'!$N$2*'Calculate from Values'!$N19,IF('Calculate from Values'!$A19&gt;='Calculate from Values'!$A$2,IF('Calculate from Values'!$A19&gt;'Calculate from Values'!$E$2,'Calculate from Values'!$Q19,'Calculate from Values'!$P19),IF('Calculate from Values'!$A19&lt;'Calculate from Values'!$I$2,'Calculate from Values'!$N19,IF('Calculate from Values'!$A19&gt;'Calculate from Values'!$J$2,'Calculate from Values'!$O19,'Calculate from Values'!$K$2))))))</f>
        <v>2675.86954859917</v>
      </c>
      <c r="C19" s="33"/>
      <c r="D19" s="29" t="n">
        <f aca="false">MIN('Calculate from Values'!$X19,MAX(0,IF('Calculate from Values'!$A19&lt;'Calculate from Values'!$N$2,(1-'Calculate from Values'!$A19/'Calculate from Values'!$N$2)*'Calculate from Values'!$R19+'Calculate from Values'!$A19/'Calculate from Values'!$N$2*'Calculate from Values'!$S19,IF('Calculate from Values'!$A19&gt;='Calculate from Values'!$A$2,IF('Calculate from Values'!$A19&gt;'Calculate from Values'!$E$2,'Calculate from Values'!$V19,'Calculate from Values'!$U19),IF('Calculate from Values'!$A19&lt;'Calculate from Values'!$I$2,'Calculate from Values'!$S19,IF('Calculate from Values'!$A19&gt;'Calculate from Values'!$J$2,'Calculate from Values'!$T19,'Calculate from Values'!$M$2))))))</f>
        <v>2307.03856591369</v>
      </c>
      <c r="E19" s="33"/>
      <c r="F19" s="29" t="n">
        <f aca="false">'Calculate from Values'!$T$2*IF('Calculate from Values'!$C19&gt;0,'Calculate from Values'!$C19,'Calculate from Values'!$B19)</f>
        <v>2675.86954859917</v>
      </c>
      <c r="G19" s="29" t="n">
        <f aca="false">'Calculate from Values'!$T$2*IF('Calculate from Values'!$E19&gt;0,'Calculate from Values'!$E19,'Calculate from Values'!$D19)</f>
        <v>2307.03856591369</v>
      </c>
      <c r="H19" s="31" t="n">
        <f aca="false">1.36*'Calculate from Values'!$A19*'Calculate from Values'!$F19/9550</f>
        <v>685.919230886991</v>
      </c>
      <c r="I19" s="31" t="n">
        <f aca="false">1.36*'Calculate from Values'!$A19*'Calculate from Values'!$G19/9550</f>
        <v>591.374911974526</v>
      </c>
      <c r="J19" s="31" t="n">
        <f aca="false">IF('Calculate from Values'!$A19&lt;='Calculate from Values'!$W$2,'Calculate from Values'!$U$2+('Calculate from Values'!$X$2-'Calculate from Values'!$U$2)*(('Calculate from Values'!$W$2-'Calculate from Values'!$A19)/('Calculate from Values'!$W$2-'Calculate from Values'!$N$2))^2,IF('Calculate from Values'!$A19&lt;='Calculate from Values'!$E$2,'Calculate from Values'!$U$2+('Calculate from Values'!$V$2-'Calculate from Values'!$U$2)*(('Calculate from Values'!$A19-'Calculate from Values'!$W$2)/('Calculate from Values'!$E$2-'Calculate from Values'!$W$2))^2,IF('Calculate from Values'!$F19&gt;0,'Calculate from Values'!$V$2*'Calculate from Values'!$E$4/'Calculate from Values'!$F19*'Calculate from Values'!$A19/'Calculate from Values'!$E$2,0)))</f>
        <v>240.420315801358</v>
      </c>
      <c r="K19" s="32" t="str">
        <f aca="false">IF('Calculate from Values'!$A19&gt;'Calculate from Values'!$E$2+'Calculate from Values'!$P$2+99,"",IF('Calculate from Values'!$A19&lt;1,'Calculate from Values'!$V$4,CONCATENATE("        &lt;torque rpm=""",'Calculate from Values'!$A19,""" motorTorque=""",ROUND('Calculate from Values'!$F19,0),"""",IF('Calculate from Values'!$W$4&gt;0.01,CONCATENATE(" motorTorqueEco=""",ROUND('Calculate from Values'!$G19,0),""""),"")," fuelUsageRatio=""",ROUND('Calculate from Values'!$J19,1),"""/&gt;",CONCATENATE(IF('Calculate from Values'!$C19&gt;0,CONCATENATE("&lt;!-- manualData: ",'Calculate from Values'!$C19,"--&gt;"),""),IF('Calculate from Values'!$E19&gt;0,CONCATENATE("&lt;!-- manDataEco: ",'Calculate from Values'!$E19,"--&gt;"),"")))))</f>
        <v>        &lt;torque rpm="1800" motorTorque="2676" motorTorqueEco="2307" fuelUsageRatio="240,4"/&gt;</v>
      </c>
      <c r="L19" s="32" t="str">
        <f aca="false">IF('Calculate from Values'!$A19&lt;1,'Calculate from Values'!$V$4,IF(A18&gt;'Calculate from Values'!$Y$2,"",IF('Calculate from Values'!$A19&gt;'Calculate from Values'!$Y$2,"        &lt;torque normRpm=""1"" torque=""0""/&gt;",CONCATENATE("        &lt;torque normRpm=""",MIN(ROUND('Calculate from Values'!$A19/'Calculate from Values'!$Y$2,3),0.999),""" torque=""",ROUND('Calculate from Values'!$F19/MAX('Calculate from Values'!$F$7:$F$62),3),"""/&gt;"))))</f>
        <v>        &lt;torque normRpm="0,818" torque="0,91"/&gt;</v>
      </c>
      <c r="M19" s="29" t="n">
        <f aca="false">(1-(1-'Calculate from Values'!$A19/'Calculate from Values'!$N$2)^2)*'Calculate from Values'!$T$4</f>
        <v>-622.8</v>
      </c>
      <c r="N19" s="29" t="n">
        <f aca="false">MAX(0,(1-'Calculate from Values'!$A$4*('Calculate from Values'!$I$2-'Calculate from Values'!$A19)^2)*'Calculate from Values'!$K$2)</f>
        <v>2639.34084689349</v>
      </c>
      <c r="O19" s="29" t="n">
        <f aca="false">MAX(0,('Calculate from Values'!$Q$2*(1-'Calculate from Values'!$B$4*('Calculate from Values'!$A19-'Calculate from Values'!$J$2))+(1-'Calculate from Values'!$Q$2)*(1-'Calculate from Values'!$C$4*('Calculate from Values'!$A19-'Calculate from Values'!$J$2)^2))*'Calculate from Values'!$K$2)</f>
        <v>2675.86954859917</v>
      </c>
      <c r="P19" s="29" t="n">
        <f aca="false">MAX(0,('Calculate from Values'!$B$2-'Calculate from Values'!$D$4*('Calculate from Values'!$A19-'Calculate from Values'!$A$2)^2)/1.36*9550/MAX(1,'Calculate from Values'!$A19))</f>
        <v>2687.88807189543</v>
      </c>
      <c r="Q19" s="29" t="n">
        <f aca="false">MAX(0,'Calculate from Values'!$F$4*MIN('Calculate from Values'!$E$2/MAX(1,'Calculate from Values'!$A19),1-(MAX(0,'Calculate from Values'!$A19-'Calculate from Values'!$E$2)/'Calculate from Values'!$P$2)^'Calculate from Values'!$R$2))</f>
        <v>2273.80952380952</v>
      </c>
      <c r="R19" s="29" t="n">
        <f aca="false">(1-(1-'Calculate from Values'!$A19/'Calculate from Values'!$N$2)^2)*'Calculate from Values'!$U$4</f>
        <v>-508.235294117647</v>
      </c>
      <c r="S19" s="29" t="n">
        <f aca="false">MAX(0,(1-'Calculate from Values'!$A$4*('Calculate from Values'!$I$2-'Calculate from Values'!$A19)^2)*'Calculate from Values'!$M$2)</f>
        <v>2153.83136094675</v>
      </c>
      <c r="T19" s="29" t="n">
        <f aca="false">MAX(0,('Calculate from Values'!$Q$2*(1-'Calculate from Values'!$Q$4*('Calculate from Values'!$A19-'Calculate from Values'!$J$2))+(1-'Calculate from Values'!$Q$2)*(1-'Calculate from Values'!$R$4*('Calculate from Values'!$A19-'Calculate from Values'!$J$2)^2))*'Calculate from Values'!$M$2)</f>
        <v>2307.03856591369</v>
      </c>
      <c r="U19" s="29" t="n">
        <f aca="false">MAX(0,('Calculate from Values'!$D$2-'Calculate from Values'!$S$4*('Calculate from Values'!$A19-'Calculate from Values'!$A$2)^2)/1.36*9550/MAX(1,'Calculate from Values'!$A19))</f>
        <v>2391.40114379085</v>
      </c>
      <c r="V19" s="29" t="n">
        <f aca="false">MAX(0,'Calculate from Values'!$P$4*MIN('Calculate from Values'!$E$2/MAX(1,'Calculate from Values'!$A19),1-(MAX(0,'Calculate from Values'!$A19-'Calculate from Values'!$E$2)/'Calculate from Values'!$P$2)^'Calculate from Values'!$R$2))</f>
        <v>2049.77240896359</v>
      </c>
      <c r="W19" s="29" t="n">
        <f aca="false">IF('Calculate from Values'!$A19&lt;=0,0,IF('Calculate from Values'!$A19&lt;='Calculate from Values'!$A$2,'Calculate from Values'!$B$2/1.36*9550/'Calculate from Values'!$A19*('Calculate from Values'!$AC$2*'Calculate from Values'!$A19/'Calculate from Values'!$A$2+1-'Calculate from Values'!$AC$2),MAX('Calculate from Values'!$B$2,'Calculate from Values'!$F$2)/1.36*9550/'Calculate from Values'!$A19))</f>
        <v>2696.74982800138</v>
      </c>
      <c r="X19" s="29" t="n">
        <f aca="false">IF('Calculate from Values'!$A19&lt;=0,0,IF('Calculate from Values'!$A19&lt;='Calculate from Values'!$A$2,'Calculate from Values'!$D$2/1.36*9550/'Calculate from Values'!$A19*('Calculate from Values'!$AC$2*'Calculate from Values'!$A19/'Calculate from Values'!$A$2+1-'Calculate from Values'!$AC$2),MAX('Calculate from Values'!$D$2,'Calculate from Values'!$H$2)/1.36*9550/'Calculate from Values'!$A19))</f>
        <v>2388.88387942896</v>
      </c>
      <c r="Y19" s="29" t="n">
        <f aca="false">ABS('Calculate from Values'!$F19-'Calculate from Values'!$G19)</f>
        <v>368.830982685472</v>
      </c>
    </row>
    <row r="20" customFormat="false" ht="15" hidden="false" customHeight="false" outlineLevel="0" collapsed="false">
      <c r="A20" s="29" t="n">
        <v>1850</v>
      </c>
      <c r="B20" s="29" t="n">
        <f aca="false">MIN('Calculate from Values'!$W20,MAX(0,IF('Calculate from Values'!$A20&lt;'Calculate from Values'!$N$2,(1-'Calculate from Values'!$A20/'Calculate from Values'!$N$2)*'Calculate from Values'!$M20+'Calculate from Values'!$A20/'Calculate from Values'!$N$2*'Calculate from Values'!$N20,IF('Calculate from Values'!$A20&gt;='Calculate from Values'!$A$2,IF('Calculate from Values'!$A20&gt;'Calculate from Values'!$E$2,'Calculate from Values'!$Q20,'Calculate from Values'!$P20),IF('Calculate from Values'!$A20&lt;'Calculate from Values'!$I$2,'Calculate from Values'!$N20,IF('Calculate from Values'!$A20&gt;'Calculate from Values'!$J$2,'Calculate from Values'!$O20,'Calculate from Values'!$K$2))))))</f>
        <v>2619.05588044185</v>
      </c>
      <c r="C20" s="33"/>
      <c r="D20" s="29" t="n">
        <f aca="false">MIN('Calculate from Values'!$X20,MAX(0,IF('Calculate from Values'!$A20&lt;'Calculate from Values'!$N$2,(1-'Calculate from Values'!$A20/'Calculate from Values'!$N$2)*'Calculate from Values'!$R20+'Calculate from Values'!$A20/'Calculate from Values'!$N$2*'Calculate from Values'!$S20,IF('Calculate from Values'!$A20&gt;='Calculate from Values'!$A$2,IF('Calculate from Values'!$A20&gt;'Calculate from Values'!$E$2,'Calculate from Values'!$V20,'Calculate from Values'!$U20),IF('Calculate from Values'!$A20&lt;'Calculate from Values'!$I$2,'Calculate from Values'!$S20,IF('Calculate from Values'!$A20&gt;'Calculate from Values'!$J$2,'Calculate from Values'!$T20,'Calculate from Values'!$M$2))))))</f>
        <v>2287.11825860949</v>
      </c>
      <c r="E20" s="33"/>
      <c r="F20" s="29" t="n">
        <f aca="false">'Calculate from Values'!$T$2*IF('Calculate from Values'!$C20&gt;0,'Calculate from Values'!$C20,'Calculate from Values'!$B20)</f>
        <v>2619.05588044185</v>
      </c>
      <c r="G20" s="29" t="n">
        <f aca="false">'Calculate from Values'!$T$2*IF('Calculate from Values'!$E20&gt;0,'Calculate from Values'!$E20,'Calculate from Values'!$D20)</f>
        <v>2287.11825860949</v>
      </c>
      <c r="H20" s="31" t="n">
        <f aca="false">1.36*'Calculate from Values'!$A20*'Calculate from Values'!$F20/9550</f>
        <v>690.004669653579</v>
      </c>
      <c r="I20" s="31" t="n">
        <f aca="false">1.36*'Calculate from Values'!$A20*'Calculate from Values'!$G20/9550</f>
        <v>602.553878393871</v>
      </c>
      <c r="J20" s="31" t="n">
        <f aca="false">IF('Calculate from Values'!$A20&lt;='Calculate from Values'!$W$2,'Calculate from Values'!$U$2+('Calculate from Values'!$X$2-'Calculate from Values'!$U$2)*(('Calculate from Values'!$W$2-'Calculate from Values'!$A20)/('Calculate from Values'!$W$2-'Calculate from Values'!$N$2))^2,IF('Calculate from Values'!$A20&lt;='Calculate from Values'!$E$2,'Calculate from Values'!$U$2+('Calculate from Values'!$V$2-'Calculate from Values'!$U$2)*(('Calculate from Values'!$A20-'Calculate from Values'!$W$2)/('Calculate from Values'!$E$2-'Calculate from Values'!$W$2))^2,IF('Calculate from Values'!$F20&gt;0,'Calculate from Values'!$V$2*'Calculate from Values'!$E$4/'Calculate from Values'!$F20*'Calculate from Values'!$A20/'Calculate from Values'!$E$2,0)))</f>
        <v>242.479153562039</v>
      </c>
      <c r="K20" s="32" t="str">
        <f aca="false">IF('Calculate from Values'!$A20&gt;'Calculate from Values'!$E$2+'Calculate from Values'!$P$2+99,"",IF('Calculate from Values'!$A20&lt;1,'Calculate from Values'!$V$4,CONCATENATE("        &lt;torque rpm=""",'Calculate from Values'!$A20,""" motorTorque=""",ROUND('Calculate from Values'!$F20,0),"""",IF('Calculate from Values'!$W$4&gt;0.01,CONCATENATE(" motorTorqueEco=""",ROUND('Calculate from Values'!$G20,0),""""),"")," fuelUsageRatio=""",ROUND('Calculate from Values'!$J20,1),"""/&gt;",CONCATENATE(IF('Calculate from Values'!$C20&gt;0,CONCATENATE("&lt;!-- manualData: ",'Calculate from Values'!$C20,"--&gt;"),""),IF('Calculate from Values'!$E20&gt;0,CONCATENATE("&lt;!-- manDataEco: ",'Calculate from Values'!$E20,"--&gt;"),"")))))</f>
        <v>        &lt;torque rpm="1850" motorTorque="2619" motorTorqueEco="2287" fuelUsageRatio="242,5"/&gt;</v>
      </c>
      <c r="L20" s="32" t="str">
        <f aca="false">IF('Calculate from Values'!$A20&lt;1,'Calculate from Values'!$V$4,IF(A19&gt;'Calculate from Values'!$Y$2,"",IF('Calculate from Values'!$A20&gt;'Calculate from Values'!$Y$2,"        &lt;torque normRpm=""1"" torque=""0""/&gt;",CONCATENATE("        &lt;torque normRpm=""",MIN(ROUND('Calculate from Values'!$A20/'Calculate from Values'!$Y$2,3),0.999),""" torque=""",ROUND('Calculate from Values'!$F20/MAX('Calculate from Values'!$F$7:$F$62),3),"""/&gt;"))))</f>
        <v>        &lt;torque normRpm="0,841" torque="0,891"/&gt;</v>
      </c>
      <c r="M20" s="29" t="n">
        <f aca="false">(1-(1-'Calculate from Values'!$A20/'Calculate from Values'!$N$2)^2)*'Calculate from Values'!$T$4</f>
        <v>-960.149999999999</v>
      </c>
      <c r="N20" s="29" t="n">
        <f aca="false">MAX(0,(1-'Calculate from Values'!$A$4*('Calculate from Values'!$I$2-'Calculate from Values'!$A20)^2)*'Calculate from Values'!$K$2)</f>
        <v>2565.10887573964</v>
      </c>
      <c r="O20" s="29" t="n">
        <f aca="false">MAX(0,('Calculate from Values'!$Q$2*(1-'Calculate from Values'!$B$4*('Calculate from Values'!$A20-'Calculate from Values'!$J$2))+(1-'Calculate from Values'!$Q$2)*(1-'Calculate from Values'!$C$4*('Calculate from Values'!$A20-'Calculate from Values'!$J$2)^2))*'Calculate from Values'!$K$2)</f>
        <v>2619.05588044185</v>
      </c>
      <c r="P20" s="29" t="n">
        <f aca="false">MAX(0,('Calculate from Values'!$B$2-'Calculate from Values'!$D$4*('Calculate from Values'!$A20-'Calculate from Values'!$A$2)^2)/1.36*9550/MAX(1,'Calculate from Values'!$A20))</f>
        <v>2623.78279014308</v>
      </c>
      <c r="Q20" s="29" t="n">
        <f aca="false">MAX(0,'Calculate from Values'!$F$4*MIN('Calculate from Values'!$E$2/MAX(1,'Calculate from Values'!$A20),1-(MAX(0,'Calculate from Values'!$A20-'Calculate from Values'!$E$2)/'Calculate from Values'!$P$2)^'Calculate from Values'!$R$2))</f>
        <v>2273.80952380952</v>
      </c>
      <c r="R20" s="29" t="n">
        <f aca="false">(1-(1-'Calculate from Values'!$A20/'Calculate from Values'!$N$2)^2)*'Calculate from Values'!$U$4</f>
        <v>-783.529411764705</v>
      </c>
      <c r="S20" s="29" t="n">
        <f aca="false">MAX(0,(1-'Calculate from Values'!$A$4*('Calculate from Values'!$I$2-'Calculate from Values'!$A20)^2)*'Calculate from Values'!$M$2)</f>
        <v>2093.25443786982</v>
      </c>
      <c r="T20" s="29" t="n">
        <f aca="false">MAX(0,('Calculate from Values'!$Q$2*(1-'Calculate from Values'!$Q$4*('Calculate from Values'!$A20-'Calculate from Values'!$J$2))+(1-'Calculate from Values'!$Q$2)*(1-'Calculate from Values'!$R$4*('Calculate from Values'!$A20-'Calculate from Values'!$J$2)^2))*'Calculate from Values'!$M$2)</f>
        <v>2287.11825860949</v>
      </c>
      <c r="U20" s="29" t="n">
        <f aca="false">MAX(0,('Calculate from Values'!$D$2-'Calculate from Values'!$S$4*('Calculate from Values'!$A20-'Calculate from Values'!$A$2)^2)/1.36*9550/MAX(1,'Calculate from Values'!$A20))</f>
        <v>2326.76868044515</v>
      </c>
      <c r="V20" s="29" t="n">
        <f aca="false">MAX(0,'Calculate from Values'!$P$4*MIN('Calculate from Values'!$E$2/MAX(1,'Calculate from Values'!$A20),1-(MAX(0,'Calculate from Values'!$A20-'Calculate from Values'!$E$2)/'Calculate from Values'!$P$2)^'Calculate from Values'!$R$2))</f>
        <v>2049.77240896359</v>
      </c>
      <c r="W20" s="29" t="n">
        <f aca="false">IF('Calculate from Values'!$A20&lt;=0,0,IF('Calculate from Values'!$A20&lt;='Calculate from Values'!$A$2,'Calculate from Values'!$B$2/1.36*9550/'Calculate from Values'!$A20*('Calculate from Values'!$AC$2*'Calculate from Values'!$A20/'Calculate from Values'!$A$2+1-'Calculate from Values'!$AC$2),MAX('Calculate from Values'!$B$2,'Calculate from Values'!$F$2)/1.36*9550/'Calculate from Values'!$A20))</f>
        <v>2625.24713413103</v>
      </c>
      <c r="X20" s="29" t="n">
        <f aca="false">IF('Calculate from Values'!$A20&lt;=0,0,IF('Calculate from Values'!$A20&lt;='Calculate from Values'!$A$2,'Calculate from Values'!$D$2/1.36*9550/'Calculate from Values'!$A20*('Calculate from Values'!$AC$2*'Calculate from Values'!$A20/'Calculate from Values'!$A$2+1-'Calculate from Values'!$AC$2),MAX('Calculate from Values'!$D$2,'Calculate from Values'!$H$2)/1.36*9550/'Calculate from Values'!$A20))</f>
        <v>2325.54406535018</v>
      </c>
      <c r="Y20" s="29" t="n">
        <f aca="false">ABS('Calculate from Values'!$F20-'Calculate from Values'!$G20)</f>
        <v>331.937621832359</v>
      </c>
    </row>
    <row r="21" customFormat="false" ht="15" hidden="false" customHeight="false" outlineLevel="0" collapsed="false">
      <c r="A21" s="29" t="n">
        <v>1900</v>
      </c>
      <c r="B21" s="29" t="n">
        <f aca="false">MIN('Calculate from Values'!$W21,MAX(0,IF('Calculate from Values'!$A21&lt;'Calculate from Values'!$N$2,(1-'Calculate from Values'!$A21/'Calculate from Values'!$N$2)*'Calculate from Values'!$M21+'Calculate from Values'!$A21/'Calculate from Values'!$N$2*'Calculate from Values'!$N21,IF('Calculate from Values'!$A21&gt;='Calculate from Values'!$A$2,IF('Calculate from Values'!$A21&gt;'Calculate from Values'!$E$2,'Calculate from Values'!$Q21,'Calculate from Values'!$P21),IF('Calculate from Values'!$A21&lt;'Calculate from Values'!$I$2,'Calculate from Values'!$N21,IF('Calculate from Values'!$A21&gt;'Calculate from Values'!$J$2,'Calculate from Values'!$O21,'Calculate from Values'!$K$2))))))</f>
        <v>2557.50773993808</v>
      </c>
      <c r="C21" s="33"/>
      <c r="D21" s="29" t="n">
        <f aca="false">MIN('Calculate from Values'!$X21,MAX(0,IF('Calculate from Values'!$A21&lt;'Calculate from Values'!$N$2,(1-'Calculate from Values'!$A21/'Calculate from Values'!$N$2)*'Calculate from Values'!$R21+'Calculate from Values'!$A21/'Calculate from Values'!$N$2*'Calculate from Values'!$S21,IF('Calculate from Values'!$A21&gt;='Calculate from Values'!$A$2,IF('Calculate from Values'!$A21&gt;'Calculate from Values'!$E$2,'Calculate from Values'!$V21,'Calculate from Values'!$U21),IF('Calculate from Values'!$A21&lt;'Calculate from Values'!$I$2,'Calculate from Values'!$S21,IF('Calculate from Values'!$A21&gt;'Calculate from Values'!$J$2,'Calculate from Values'!$T21,'Calculate from Values'!$M$2))))))</f>
        <v>2265.53792569659</v>
      </c>
      <c r="E21" s="33"/>
      <c r="F21" s="29" t="n">
        <f aca="false">'Calculate from Values'!$T$2*IF('Calculate from Values'!$C21&gt;0,'Calculate from Values'!$C21,'Calculate from Values'!$B21)</f>
        <v>2557.50773993808</v>
      </c>
      <c r="G21" s="29" t="n">
        <f aca="false">'Calculate from Values'!$T$2*IF('Calculate from Values'!$E21&gt;0,'Calculate from Values'!$E21,'Calculate from Values'!$D21)</f>
        <v>2265.53792569659</v>
      </c>
      <c r="H21" s="31" t="n">
        <f aca="false">1.36*'Calculate from Values'!$A21*'Calculate from Values'!$F21/9550</f>
        <v>692</v>
      </c>
      <c r="I21" s="31" t="n">
        <f aca="false">1.36*'Calculate from Values'!$A21*'Calculate from Values'!$G21/9550</f>
        <v>613</v>
      </c>
      <c r="J21" s="31" t="n">
        <f aca="false">IF('Calculate from Values'!$A21&lt;='Calculate from Values'!$W$2,'Calculate from Values'!$U$2+('Calculate from Values'!$X$2-'Calculate from Values'!$U$2)*(('Calculate from Values'!$W$2-'Calculate from Values'!$A21)/('Calculate from Values'!$W$2-'Calculate from Values'!$N$2))^2,IF('Calculate from Values'!$A21&lt;='Calculate from Values'!$E$2,'Calculate from Values'!$U$2+('Calculate from Values'!$V$2-'Calculate from Values'!$U$2)*(('Calculate from Values'!$A21-'Calculate from Values'!$W$2)/('Calculate from Values'!$E$2-'Calculate from Values'!$W$2))^2,IF('Calculate from Values'!$F21&gt;0,'Calculate from Values'!$V$2*'Calculate from Values'!$E$4/'Calculate from Values'!$F21*'Calculate from Values'!$A21/'Calculate from Values'!$E$2,0)))</f>
        <v>244.723472202061</v>
      </c>
      <c r="K21" s="32" t="str">
        <f aca="false">IF('Calculate from Values'!$A21&gt;'Calculate from Values'!$E$2+'Calculate from Values'!$P$2+99,"",IF('Calculate from Values'!$A21&lt;1,'Calculate from Values'!$V$4,CONCATENATE("        &lt;torque rpm=""",'Calculate from Values'!$A21,""" motorTorque=""",ROUND('Calculate from Values'!$F21,0),"""",IF('Calculate from Values'!$W$4&gt;0.01,CONCATENATE(" motorTorqueEco=""",ROUND('Calculate from Values'!$G21,0),""""),"")," fuelUsageRatio=""",ROUND('Calculate from Values'!$J21,1),"""/&gt;",CONCATENATE(IF('Calculate from Values'!$C21&gt;0,CONCATENATE("&lt;!-- manualData: ",'Calculate from Values'!$C21,"--&gt;"),""),IF('Calculate from Values'!$E21&gt;0,CONCATENATE("&lt;!-- manDataEco: ",'Calculate from Values'!$E21,"--&gt;"),"")))))</f>
        <v>        &lt;torque rpm="1900" motorTorque="2558" motorTorqueEco="2266" fuelUsageRatio="244,7"/&gt;</v>
      </c>
      <c r="L21" s="32" t="str">
        <f aca="false">IF('Calculate from Values'!$A21&lt;1,'Calculate from Values'!$V$4,IF(A20&gt;'Calculate from Values'!$Y$2,"",IF('Calculate from Values'!$A21&gt;'Calculate from Values'!$Y$2,"        &lt;torque normRpm=""1"" torque=""0""/&gt;",CONCATENATE("        &lt;torque normRpm=""",MIN(ROUND('Calculate from Values'!$A21/'Calculate from Values'!$Y$2,3),0.999),""" torque=""",ROUND('Calculate from Values'!$F21/MAX('Calculate from Values'!$F$7:$F$62),3),"""/&gt;"))))</f>
        <v>        &lt;torque normRpm="0,864" torque="0,87"/&gt;</v>
      </c>
      <c r="M21" s="29" t="n">
        <f aca="false">(1-(1-'Calculate from Values'!$A21/'Calculate from Values'!$N$2)^2)*'Calculate from Values'!$T$4</f>
        <v>-1314.8</v>
      </c>
      <c r="N21" s="29" t="n">
        <f aca="false">MAX(0,(1-'Calculate from Values'!$A$4*('Calculate from Values'!$I$2-'Calculate from Values'!$A21)^2)*'Calculate from Values'!$K$2)</f>
        <v>2482.71954511834</v>
      </c>
      <c r="O21" s="29" t="n">
        <f aca="false">MAX(0,('Calculate from Values'!$Q$2*(1-'Calculate from Values'!$B$4*('Calculate from Values'!$A21-'Calculate from Values'!$J$2))+(1-'Calculate from Values'!$Q$2)*(1-'Calculate from Values'!$C$4*('Calculate from Values'!$A21-'Calculate from Values'!$J$2)^2))*'Calculate from Values'!$K$2)</f>
        <v>2557.50773993808</v>
      </c>
      <c r="P21" s="29" t="n">
        <f aca="false">MAX(0,('Calculate from Values'!$B$2-'Calculate from Values'!$D$4*('Calculate from Values'!$A21-'Calculate from Values'!$A$2)^2)/1.36*9550/MAX(1,'Calculate from Values'!$A21))</f>
        <v>2557.50773993808</v>
      </c>
      <c r="Q21" s="29" t="n">
        <f aca="false">MAX(0,'Calculate from Values'!$F$4*MIN('Calculate from Values'!$E$2/MAX(1,'Calculate from Values'!$A21),1-(MAX(0,'Calculate from Values'!$A21-'Calculate from Values'!$E$2)/'Calculate from Values'!$P$2)^'Calculate from Values'!$R$2))</f>
        <v>2273.80952380952</v>
      </c>
      <c r="R21" s="29" t="n">
        <f aca="false">(1-(1-'Calculate from Values'!$A21/'Calculate from Values'!$N$2)^2)*'Calculate from Values'!$U$4</f>
        <v>-1072.94117647059</v>
      </c>
      <c r="S21" s="29" t="n">
        <f aca="false">MAX(0,(1-'Calculate from Values'!$A$4*('Calculate from Values'!$I$2-'Calculate from Values'!$A21)^2)*'Calculate from Values'!$M$2)</f>
        <v>2026.02071005917</v>
      </c>
      <c r="T21" s="29" t="n">
        <f aca="false">MAX(0,('Calculate from Values'!$Q$2*(1-'Calculate from Values'!$Q$4*('Calculate from Values'!$A21-'Calculate from Values'!$J$2))+(1-'Calculate from Values'!$Q$2)*(1-'Calculate from Values'!$R$4*('Calculate from Values'!$A21-'Calculate from Values'!$J$2)^2))*'Calculate from Values'!$M$2)</f>
        <v>2265.53792569659</v>
      </c>
      <c r="U21" s="29" t="n">
        <f aca="false">MAX(0,('Calculate from Values'!$D$2-'Calculate from Values'!$S$4*('Calculate from Values'!$A21-'Calculate from Values'!$A$2)^2)/1.36*9550/MAX(1,'Calculate from Values'!$A21))</f>
        <v>2265.53792569659</v>
      </c>
      <c r="V21" s="29" t="n">
        <f aca="false">MAX(0,'Calculate from Values'!$P$4*MIN('Calculate from Values'!$E$2/MAX(1,'Calculate from Values'!$A21),1-(MAX(0,'Calculate from Values'!$A21-'Calculate from Values'!$E$2)/'Calculate from Values'!$P$2)^'Calculate from Values'!$R$2))</f>
        <v>2049.77240896359</v>
      </c>
      <c r="W21" s="29" t="n">
        <f aca="false">IF('Calculate from Values'!$A21&lt;=0,0,IF('Calculate from Values'!$A21&lt;='Calculate from Values'!$A$2,'Calculate from Values'!$B$2/1.36*9550/'Calculate from Values'!$A21*('Calculate from Values'!$AC$2*'Calculate from Values'!$A21/'Calculate from Values'!$A$2+1-'Calculate from Values'!$AC$2),MAX('Calculate from Values'!$B$2,'Calculate from Values'!$F$2)/1.36*9550/'Calculate from Values'!$A21))</f>
        <v>2557.50773993808</v>
      </c>
      <c r="X21" s="29" t="n">
        <f aca="false">IF('Calculate from Values'!$A21&lt;=0,0,IF('Calculate from Values'!$A21&lt;='Calculate from Values'!$A$2,'Calculate from Values'!$D$2/1.36*9550/'Calculate from Values'!$A21*('Calculate from Values'!$AC$2*'Calculate from Values'!$A21/'Calculate from Values'!$A$2+1-'Calculate from Values'!$AC$2),MAX('Calculate from Values'!$D$2,'Calculate from Values'!$H$2)/1.36*9550/'Calculate from Values'!$A21))</f>
        <v>2265.53792569659</v>
      </c>
      <c r="Y21" s="29" t="n">
        <f aca="false">ABS('Calculate from Values'!$F21-'Calculate from Values'!$G21)</f>
        <v>291.969814241486</v>
      </c>
    </row>
    <row r="22" customFormat="false" ht="15" hidden="false" customHeight="false" outlineLevel="0" collapsed="false">
      <c r="A22" s="29" t="n">
        <v>1950</v>
      </c>
      <c r="B22" s="29" t="n">
        <f aca="false">MIN('Calculate from Values'!$W22,MAX(0,IF('Calculate from Values'!$A22&lt;'Calculate from Values'!$N$2,(1-'Calculate from Values'!$A22/'Calculate from Values'!$N$2)*'Calculate from Values'!$M22+'Calculate from Values'!$A22/'Calculate from Values'!$N$2*'Calculate from Values'!$N22,IF('Calculate from Values'!$A22&gt;='Calculate from Values'!$A$2,IF('Calculate from Values'!$A22&gt;'Calculate from Values'!$E$2,'Calculate from Values'!$Q22,'Calculate from Values'!$P22),IF('Calculate from Values'!$A22&lt;'Calculate from Values'!$I$2,'Calculate from Values'!$N22,IF('Calculate from Values'!$A22&gt;'Calculate from Values'!$J$2,'Calculate from Values'!$O22,'Calculate from Values'!$K$2))))))</f>
        <v>2489.229826546</v>
      </c>
      <c r="C22" s="33"/>
      <c r="D22" s="29" t="n">
        <f aca="false">MIN('Calculate from Values'!$X22,MAX(0,IF('Calculate from Values'!$A22&lt;'Calculate from Values'!$N$2,(1-'Calculate from Values'!$A22/'Calculate from Values'!$N$2)*'Calculate from Values'!$R22+'Calculate from Values'!$A22/'Calculate from Values'!$N$2*'Calculate from Values'!$S22,IF('Calculate from Values'!$A22&gt;='Calculate from Values'!$A$2,IF('Calculate from Values'!$A22&gt;'Calculate from Values'!$E$2,'Calculate from Values'!$V22,'Calculate from Values'!$U22),IF('Calculate from Values'!$A22&lt;'Calculate from Values'!$I$2,'Calculate from Values'!$S22,IF('Calculate from Values'!$A22&gt;'Calculate from Values'!$J$2,'Calculate from Values'!$T22,'Calculate from Values'!$M$2))))))</f>
        <v>2207.44720965309</v>
      </c>
      <c r="E22" s="33"/>
      <c r="F22" s="29" t="n">
        <f aca="false">'Calculate from Values'!$T$2*IF('Calculate from Values'!$C22&gt;0,'Calculate from Values'!$C22,'Calculate from Values'!$B22)</f>
        <v>2489.229826546</v>
      </c>
      <c r="G22" s="29" t="n">
        <f aca="false">'Calculate from Values'!$T$2*IF('Calculate from Values'!$E22&gt;0,'Calculate from Values'!$E22,'Calculate from Values'!$D22)</f>
        <v>2207.44720965309</v>
      </c>
      <c r="H22" s="31" t="n">
        <f aca="false">1.36*'Calculate from Values'!$A22*'Calculate from Values'!$F22/9550</f>
        <v>691.25</v>
      </c>
      <c r="I22" s="31" t="n">
        <f aca="false">1.36*'Calculate from Values'!$A22*'Calculate from Values'!$G22/9550</f>
        <v>613</v>
      </c>
      <c r="J22" s="31" t="n">
        <f aca="false">IF('Calculate from Values'!$A22&lt;='Calculate from Values'!$W$2,'Calculate from Values'!$U$2+('Calculate from Values'!$X$2-'Calculate from Values'!$U$2)*(('Calculate from Values'!$W$2-'Calculate from Values'!$A22)/('Calculate from Values'!$W$2-'Calculate from Values'!$N$2))^2,IF('Calculate from Values'!$A22&lt;='Calculate from Values'!$E$2,'Calculate from Values'!$U$2+('Calculate from Values'!$V$2-'Calculate from Values'!$U$2)*(('Calculate from Values'!$A22-'Calculate from Values'!$W$2)/('Calculate from Values'!$E$2-'Calculate from Values'!$W$2))^2,IF('Calculate from Values'!$F22&gt;0,'Calculate from Values'!$V$2*'Calculate from Values'!$E$4/'Calculate from Values'!$F22*'Calculate from Values'!$A22/'Calculate from Values'!$E$2,0)))</f>
        <v>247.153271721424</v>
      </c>
      <c r="K22" s="32" t="str">
        <f aca="false">IF('Calculate from Values'!$A22&gt;'Calculate from Values'!$E$2+'Calculate from Values'!$P$2+99,"",IF('Calculate from Values'!$A22&lt;1,'Calculate from Values'!$V$4,CONCATENATE("        &lt;torque rpm=""",'Calculate from Values'!$A22,""" motorTorque=""",ROUND('Calculate from Values'!$F22,0),"""",IF('Calculate from Values'!$W$4&gt;0.01,CONCATENATE(" motorTorqueEco=""",ROUND('Calculate from Values'!$G22,0),""""),"")," fuelUsageRatio=""",ROUND('Calculate from Values'!$J22,1),"""/&gt;",CONCATENATE(IF('Calculate from Values'!$C22&gt;0,CONCATENATE("&lt;!-- manualData: ",'Calculate from Values'!$C22,"--&gt;"),""),IF('Calculate from Values'!$E22&gt;0,CONCATENATE("&lt;!-- manDataEco: ",'Calculate from Values'!$E22,"--&gt;"),"")))))</f>
        <v>        &lt;torque rpm="1950" motorTorque="2489" motorTorqueEco="2207" fuelUsageRatio="247,2"/&gt;</v>
      </c>
      <c r="L22" s="32" t="str">
        <f aca="false">IF('Calculate from Values'!$A22&lt;1,'Calculate from Values'!$V$4,IF(A21&gt;'Calculate from Values'!$Y$2,"",IF('Calculate from Values'!$A22&gt;'Calculate from Values'!$Y$2,"        &lt;torque normRpm=""1"" torque=""0""/&gt;",CONCATENATE("        &lt;torque normRpm=""",MIN(ROUND('Calculate from Values'!$A22/'Calculate from Values'!$Y$2,3),0.999),""" torque=""",ROUND('Calculate from Values'!$F22/MAX('Calculate from Values'!$F$7:$F$62),3),"""/&gt;"))))</f>
        <v>        &lt;torque normRpm="0,886" torque="0,846"/&gt;</v>
      </c>
      <c r="M22" s="29" t="n">
        <f aca="false">(1-(1-'Calculate from Values'!$A22/'Calculate from Values'!$N$2)^2)*'Calculate from Values'!$T$4</f>
        <v>-1686.75</v>
      </c>
      <c r="N22" s="29" t="n">
        <f aca="false">MAX(0,(1-'Calculate from Values'!$A$4*('Calculate from Values'!$I$2-'Calculate from Values'!$A22)^2)*'Calculate from Values'!$K$2)</f>
        <v>2392.17285502959</v>
      </c>
      <c r="O22" s="29" t="n">
        <f aca="false">MAX(0,('Calculate from Values'!$Q$2*(1-'Calculate from Values'!$B$4*('Calculate from Values'!$A22-'Calculate from Values'!$J$2))+(1-'Calculate from Values'!$Q$2)*(1-'Calculate from Values'!$C$4*('Calculate from Values'!$A22-'Calculate from Values'!$J$2)^2))*'Calculate from Values'!$K$2)</f>
        <v>2491.22512708787</v>
      </c>
      <c r="P22" s="29" t="n">
        <f aca="false">MAX(0,('Calculate from Values'!$B$2-'Calculate from Values'!$D$4*('Calculate from Values'!$A22-'Calculate from Values'!$A$2)^2)/1.36*9550/MAX(1,'Calculate from Values'!$A22))</f>
        <v>2489.229826546</v>
      </c>
      <c r="Q22" s="29" t="n">
        <f aca="false">MAX(0,'Calculate from Values'!$F$4*MIN('Calculate from Values'!$E$2/MAX(1,'Calculate from Values'!$A22),1-(MAX(0,'Calculate from Values'!$A22-'Calculate from Values'!$E$2)/'Calculate from Values'!$P$2)^'Calculate from Values'!$R$2))</f>
        <v>2273.80952380952</v>
      </c>
      <c r="R22" s="29" t="n">
        <f aca="false">(1-(1-'Calculate from Values'!$A22/'Calculate from Values'!$N$2)^2)*'Calculate from Values'!$U$4</f>
        <v>-1376.47058823529</v>
      </c>
      <c r="S22" s="29" t="n">
        <f aca="false">MAX(0,(1-'Calculate from Values'!$A$4*('Calculate from Values'!$I$2-'Calculate from Values'!$A22)^2)*'Calculate from Values'!$M$2)</f>
        <v>1952.13017751479</v>
      </c>
      <c r="T22" s="29" t="n">
        <f aca="false">MAX(0,('Calculate from Values'!$Q$2*(1-'Calculate from Values'!$Q$4*('Calculate from Values'!$A22-'Calculate from Values'!$J$2))+(1-'Calculate from Values'!$Q$2)*(1-'Calculate from Values'!$R$4*('Calculate from Values'!$A22-'Calculate from Values'!$J$2)^2))*'Calculate from Values'!$M$2)</f>
        <v>2242.29756717502</v>
      </c>
      <c r="U22" s="29" t="n">
        <f aca="false">MAX(0,('Calculate from Values'!$D$2-'Calculate from Values'!$S$4*('Calculate from Values'!$A22-'Calculate from Values'!$A$2)^2)/1.36*9550/MAX(1,'Calculate from Values'!$A22))</f>
        <v>2207.44720965309</v>
      </c>
      <c r="V22" s="29" t="n">
        <f aca="false">MAX(0,'Calculate from Values'!$P$4*MIN('Calculate from Values'!$E$2/MAX(1,'Calculate from Values'!$A22),1-(MAX(0,'Calculate from Values'!$A22-'Calculate from Values'!$E$2)/'Calculate from Values'!$P$2)^'Calculate from Values'!$R$2))</f>
        <v>2049.77240896359</v>
      </c>
      <c r="W22" s="29" t="n">
        <f aca="false">IF('Calculate from Values'!$A22&lt;=0,0,IF('Calculate from Values'!$A22&lt;='Calculate from Values'!$A$2,'Calculate from Values'!$B$2/1.36*9550/'Calculate from Values'!$A22*('Calculate from Values'!$AC$2*'Calculate from Values'!$A22/'Calculate from Values'!$A$2+1-'Calculate from Values'!$AC$2),MAX('Calculate from Values'!$B$2,'Calculate from Values'!$F$2)/1.36*9550/'Calculate from Values'!$A22))</f>
        <v>2491.93061840121</v>
      </c>
      <c r="X22" s="29" t="n">
        <f aca="false">IF('Calculate from Values'!$A22&lt;=0,0,IF('Calculate from Values'!$A22&lt;='Calculate from Values'!$A$2,'Calculate from Values'!$D$2/1.36*9550/'Calculate from Values'!$A22*('Calculate from Values'!$AC$2*'Calculate from Values'!$A22/'Calculate from Values'!$A$2+1-'Calculate from Values'!$AC$2),MAX('Calculate from Values'!$D$2,'Calculate from Values'!$H$2)/1.36*9550/'Calculate from Values'!$A22))</f>
        <v>2207.44720965309</v>
      </c>
      <c r="Y22" s="29" t="n">
        <f aca="false">ABS('Calculate from Values'!$F22-'Calculate from Values'!$G22)</f>
        <v>281.782616892911</v>
      </c>
    </row>
    <row r="23" customFormat="false" ht="15" hidden="false" customHeight="false" outlineLevel="0" collapsed="false">
      <c r="A23" s="29" t="n">
        <v>2000</v>
      </c>
      <c r="B23" s="29" t="n">
        <f aca="false">MIN('Calculate from Values'!$W23,MAX(0,IF('Calculate from Values'!$A23&lt;'Calculate from Values'!$N$2,(1-'Calculate from Values'!$A23/'Calculate from Values'!$N$2)*'Calculate from Values'!$M23+'Calculate from Values'!$A23/'Calculate from Values'!$N$2*'Calculate from Values'!$N23,IF('Calculate from Values'!$A23&gt;='Calculate from Values'!$A$2,IF('Calculate from Values'!$A23&gt;'Calculate from Values'!$E$2,'Calculate from Values'!$Q23,'Calculate from Values'!$P23),IF('Calculate from Values'!$A23&lt;'Calculate from Values'!$I$2,'Calculate from Values'!$N23,IF('Calculate from Values'!$A23&gt;'Calculate from Values'!$J$2,'Calculate from Values'!$O23,'Calculate from Values'!$K$2))))))</f>
        <v>2419.09926470588</v>
      </c>
      <c r="C23" s="33"/>
      <c r="D23" s="29" t="n">
        <f aca="false">MIN('Calculate from Values'!$X23,MAX(0,IF('Calculate from Values'!$A23&lt;'Calculate from Values'!$N$2,(1-'Calculate from Values'!$A23/'Calculate from Values'!$N$2)*'Calculate from Values'!$R23+'Calculate from Values'!$A23/'Calculate from Values'!$N$2*'Calculate from Values'!$S23,IF('Calculate from Values'!$A23&gt;='Calculate from Values'!$A$2,IF('Calculate from Values'!$A23&gt;'Calculate from Values'!$E$2,'Calculate from Values'!$V23,'Calculate from Values'!$U23),IF('Calculate from Values'!$A23&lt;'Calculate from Values'!$I$2,'Calculate from Values'!$S23,IF('Calculate from Values'!$A23&gt;'Calculate from Values'!$J$2,'Calculate from Values'!$T23,'Calculate from Values'!$M$2))))))</f>
        <v>2152.26102941176</v>
      </c>
      <c r="E23" s="33"/>
      <c r="F23" s="29" t="n">
        <f aca="false">'Calculate from Values'!$T$2*IF('Calculate from Values'!$C23&gt;0,'Calculate from Values'!$C23,'Calculate from Values'!$B23)</f>
        <v>2419.09926470588</v>
      </c>
      <c r="G23" s="29" t="n">
        <f aca="false">'Calculate from Values'!$T$2*IF('Calculate from Values'!$E23&gt;0,'Calculate from Values'!$E23,'Calculate from Values'!$D23)</f>
        <v>2152.26102941176</v>
      </c>
      <c r="H23" s="31" t="n">
        <f aca="false">1.36*'Calculate from Values'!$A23*'Calculate from Values'!$F23/9550</f>
        <v>689</v>
      </c>
      <c r="I23" s="31" t="n">
        <f aca="false">1.36*'Calculate from Values'!$A23*'Calculate from Values'!$G23/9550</f>
        <v>613</v>
      </c>
      <c r="J23" s="31" t="n">
        <f aca="false">IF('Calculate from Values'!$A23&lt;='Calculate from Values'!$W$2,'Calculate from Values'!$U$2+('Calculate from Values'!$X$2-'Calculate from Values'!$U$2)*(('Calculate from Values'!$W$2-'Calculate from Values'!$A23)/('Calculate from Values'!$W$2-'Calculate from Values'!$N$2))^2,IF('Calculate from Values'!$A23&lt;='Calculate from Values'!$E$2,'Calculate from Values'!$U$2+('Calculate from Values'!$V$2-'Calculate from Values'!$U$2)*(('Calculate from Values'!$A23-'Calculate from Values'!$W$2)/('Calculate from Values'!$E$2-'Calculate from Values'!$W$2))^2,IF('Calculate from Values'!$F23&gt;0,'Calculate from Values'!$V$2*'Calculate from Values'!$E$4/'Calculate from Values'!$F23*'Calculate from Values'!$A23/'Calculate from Values'!$E$2,0)))</f>
        <v>249.768552120127</v>
      </c>
      <c r="K23" s="32" t="str">
        <f aca="false">IF('Calculate from Values'!$A23&gt;'Calculate from Values'!$E$2+'Calculate from Values'!$P$2+99,"",IF('Calculate from Values'!$A23&lt;1,'Calculate from Values'!$V$4,CONCATENATE("        &lt;torque rpm=""",'Calculate from Values'!$A23,""" motorTorque=""",ROUND('Calculate from Values'!$F23,0),"""",IF('Calculate from Values'!$W$4&gt;0.01,CONCATENATE(" motorTorqueEco=""",ROUND('Calculate from Values'!$G23,0),""""),"")," fuelUsageRatio=""",ROUND('Calculate from Values'!$J23,1),"""/&gt;",CONCATENATE(IF('Calculate from Values'!$C23&gt;0,CONCATENATE("&lt;!-- manualData: ",'Calculate from Values'!$C23,"--&gt;"),""),IF('Calculate from Values'!$E23&gt;0,CONCATENATE("&lt;!-- manDataEco: ",'Calculate from Values'!$E23,"--&gt;"),"")))))</f>
        <v>        &lt;torque rpm="2000" motorTorque="2419" motorTorqueEco="2152" fuelUsageRatio="249,8"/&gt;</v>
      </c>
      <c r="L23" s="32" t="str">
        <f aca="false">IF('Calculate from Values'!$A23&lt;1,'Calculate from Values'!$V$4,IF(A22&gt;'Calculate from Values'!$Y$2,"",IF('Calculate from Values'!$A23&gt;'Calculate from Values'!$Y$2,"        &lt;torque normRpm=""1"" torque=""0""/&gt;",CONCATENATE("        &lt;torque normRpm=""",MIN(ROUND('Calculate from Values'!$A23/'Calculate from Values'!$Y$2,3),0.999),""" torque=""",ROUND('Calculate from Values'!$F23/MAX('Calculate from Values'!$F$7:$F$62),3),"""/&gt;"))))</f>
        <v>        &lt;torque normRpm="0,909" torque="0,823"/&gt;</v>
      </c>
      <c r="M23" s="29" t="n">
        <f aca="false">(1-(1-'Calculate from Values'!$A23/'Calculate from Values'!$N$2)^2)*'Calculate from Values'!$T$4</f>
        <v>-2076</v>
      </c>
      <c r="N23" s="29" t="n">
        <f aca="false">MAX(0,(1-'Calculate from Values'!$A$4*('Calculate from Values'!$I$2-'Calculate from Values'!$A23)^2)*'Calculate from Values'!$K$2)</f>
        <v>2293.46880547337</v>
      </c>
      <c r="O23" s="29" t="n">
        <f aca="false">MAX(0,('Calculate from Values'!$Q$2*(1-'Calculate from Values'!$B$4*('Calculate from Values'!$A23-'Calculate from Values'!$J$2))+(1-'Calculate from Values'!$Q$2)*(1-'Calculate from Values'!$C$4*('Calculate from Values'!$A23-'Calculate from Values'!$J$2)^2))*'Calculate from Values'!$K$2)</f>
        <v>2420.20804189122</v>
      </c>
      <c r="P23" s="29" t="n">
        <f aca="false">MAX(0,('Calculate from Values'!$B$2-'Calculate from Values'!$D$4*('Calculate from Values'!$A23-'Calculate from Values'!$A$2)^2)/1.36*9550/MAX(1,'Calculate from Values'!$A23))</f>
        <v>2419.09926470588</v>
      </c>
      <c r="Q23" s="29" t="n">
        <f aca="false">MAX(0,'Calculate from Values'!$F$4*MIN('Calculate from Values'!$E$2/MAX(1,'Calculate from Values'!$A23),1-(MAX(0,'Calculate from Values'!$A23-'Calculate from Values'!$E$2)/'Calculate from Values'!$P$2)^'Calculate from Values'!$R$2))</f>
        <v>2273.80952380952</v>
      </c>
      <c r="R23" s="29" t="n">
        <f aca="false">(1-(1-'Calculate from Values'!$A23/'Calculate from Values'!$N$2)^2)*'Calculate from Values'!$U$4</f>
        <v>-1694.11764705882</v>
      </c>
      <c r="S23" s="29" t="n">
        <f aca="false">MAX(0,(1-'Calculate from Values'!$A$4*('Calculate from Values'!$I$2-'Calculate from Values'!$A23)^2)*'Calculate from Values'!$M$2)</f>
        <v>1871.58284023669</v>
      </c>
      <c r="T23" s="29" t="n">
        <f aca="false">MAX(0,('Calculate from Values'!$Q$2*(1-'Calculate from Values'!$Q$4*('Calculate from Values'!$A23-'Calculate from Values'!$J$2))+(1-'Calculate from Values'!$Q$2)*(1-'Calculate from Values'!$R$4*('Calculate from Values'!$A23-'Calculate from Values'!$J$2)^2))*'Calculate from Values'!$M$2)</f>
        <v>2217.39718304476</v>
      </c>
      <c r="U23" s="29" t="n">
        <f aca="false">MAX(0,('Calculate from Values'!$D$2-'Calculate from Values'!$S$4*('Calculate from Values'!$A23-'Calculate from Values'!$A$2)^2)/1.36*9550/MAX(1,'Calculate from Values'!$A23))</f>
        <v>2152.26102941176</v>
      </c>
      <c r="V23" s="29" t="n">
        <f aca="false">MAX(0,'Calculate from Values'!$P$4*MIN('Calculate from Values'!$E$2/MAX(1,'Calculate from Values'!$A23),1-(MAX(0,'Calculate from Values'!$A23-'Calculate from Values'!$E$2)/'Calculate from Values'!$P$2)^'Calculate from Values'!$R$2))</f>
        <v>2049.77240896359</v>
      </c>
      <c r="W23" s="29" t="n">
        <f aca="false">IF('Calculate from Values'!$A23&lt;=0,0,IF('Calculate from Values'!$A23&lt;='Calculate from Values'!$A$2,'Calculate from Values'!$B$2/1.36*9550/'Calculate from Values'!$A23*('Calculate from Values'!$AC$2*'Calculate from Values'!$A23/'Calculate from Values'!$A$2+1-'Calculate from Values'!$AC$2),MAX('Calculate from Values'!$B$2,'Calculate from Values'!$F$2)/1.36*9550/'Calculate from Values'!$A23))</f>
        <v>2429.63235294118</v>
      </c>
      <c r="X23" s="29" t="n">
        <f aca="false">IF('Calculate from Values'!$A23&lt;=0,0,IF('Calculate from Values'!$A23&lt;='Calculate from Values'!$A$2,'Calculate from Values'!$D$2/1.36*9550/'Calculate from Values'!$A23*('Calculate from Values'!$AC$2*'Calculate from Values'!$A23/'Calculate from Values'!$A$2+1-'Calculate from Values'!$AC$2),MAX('Calculate from Values'!$D$2,'Calculate from Values'!$H$2)/1.36*9550/'Calculate from Values'!$A23))</f>
        <v>2152.26102941176</v>
      </c>
      <c r="Y23" s="29" t="n">
        <f aca="false">ABS('Calculate from Values'!$F23-'Calculate from Values'!$G23)</f>
        <v>266.838235294118</v>
      </c>
    </row>
    <row r="24" customFormat="false" ht="15" hidden="false" customHeight="false" outlineLevel="0" collapsed="false">
      <c r="A24" s="29" t="n">
        <v>2050</v>
      </c>
      <c r="B24" s="29" t="n">
        <f aca="false">MIN('Calculate from Values'!$W24,MAX(0,IF('Calculate from Values'!$A24&lt;'Calculate from Values'!$N$2,(1-'Calculate from Values'!$A24/'Calculate from Values'!$N$2)*'Calculate from Values'!$M24+'Calculate from Values'!$A24/'Calculate from Values'!$N$2*'Calculate from Values'!$N24,IF('Calculate from Values'!$A24&gt;='Calculate from Values'!$A$2,IF('Calculate from Values'!$A24&gt;'Calculate from Values'!$E$2,'Calculate from Values'!$Q24,'Calculate from Values'!$P24),IF('Calculate from Values'!$A24&lt;'Calculate from Values'!$I$2,'Calculate from Values'!$N24,IF('Calculate from Values'!$A24&gt;'Calculate from Values'!$J$2,'Calculate from Values'!$O24,'Calculate from Values'!$K$2))))))</f>
        <v>2347.25161406026</v>
      </c>
      <c r="C24" s="33"/>
      <c r="D24" s="29" t="n">
        <f aca="false">MIN('Calculate from Values'!$X24,MAX(0,IF('Calculate from Values'!$A24&lt;'Calculate from Values'!$N$2,(1-'Calculate from Values'!$A24/'Calculate from Values'!$N$2)*'Calculate from Values'!$R24+'Calculate from Values'!$A24/'Calculate from Values'!$N$2*'Calculate from Values'!$S24,IF('Calculate from Values'!$A24&gt;='Calculate from Values'!$A$2,IF('Calculate from Values'!$A24&gt;'Calculate from Values'!$E$2,'Calculate from Values'!$V24,'Calculate from Values'!$U24),IF('Calculate from Values'!$A24&lt;'Calculate from Values'!$I$2,'Calculate from Values'!$S24,IF('Calculate from Values'!$A24&gt;'Calculate from Values'!$J$2,'Calculate from Values'!$T24,'Calculate from Values'!$M$2))))))</f>
        <v>2099.7668579627</v>
      </c>
      <c r="E24" s="33"/>
      <c r="F24" s="29" t="n">
        <f aca="false">'Calculate from Values'!$T$2*IF('Calculate from Values'!$C24&gt;0,'Calculate from Values'!$C24,'Calculate from Values'!$B24)</f>
        <v>2347.25161406026</v>
      </c>
      <c r="G24" s="29" t="n">
        <f aca="false">'Calculate from Values'!$T$2*IF('Calculate from Values'!$E24&gt;0,'Calculate from Values'!$E24,'Calculate from Values'!$D24)</f>
        <v>2099.7668579627</v>
      </c>
      <c r="H24" s="31" t="n">
        <f aca="false">1.36*'Calculate from Values'!$A24*'Calculate from Values'!$F24/9550</f>
        <v>685.25</v>
      </c>
      <c r="I24" s="31" t="n">
        <f aca="false">1.36*'Calculate from Values'!$A24*'Calculate from Values'!$G24/9550</f>
        <v>613</v>
      </c>
      <c r="J24" s="31" t="n">
        <f aca="false">IF('Calculate from Values'!$A24&lt;='Calculate from Values'!$W$2,'Calculate from Values'!$U$2+('Calculate from Values'!$X$2-'Calculate from Values'!$U$2)*(('Calculate from Values'!$W$2-'Calculate from Values'!$A24)/('Calculate from Values'!$W$2-'Calculate from Values'!$N$2))^2,IF('Calculate from Values'!$A24&lt;='Calculate from Values'!$E$2,'Calculate from Values'!$U$2+('Calculate from Values'!$V$2-'Calculate from Values'!$U$2)*(('Calculate from Values'!$A24-'Calculate from Values'!$W$2)/('Calculate from Values'!$E$2-'Calculate from Values'!$W$2))^2,IF('Calculate from Values'!$F24&gt;0,'Calculate from Values'!$V$2*'Calculate from Values'!$E$4/'Calculate from Values'!$F24*'Calculate from Values'!$A24/'Calculate from Values'!$E$2,0)))</f>
        <v>252.569313398171</v>
      </c>
      <c r="K24" s="32" t="str">
        <f aca="false">IF('Calculate from Values'!$A24&gt;'Calculate from Values'!$E$2+'Calculate from Values'!$P$2+99,"",IF('Calculate from Values'!$A24&lt;1,'Calculate from Values'!$V$4,CONCATENATE("        &lt;torque rpm=""",'Calculate from Values'!$A24,""" motorTorque=""",ROUND('Calculate from Values'!$F24,0),"""",IF('Calculate from Values'!$W$4&gt;0.01,CONCATENATE(" motorTorqueEco=""",ROUND('Calculate from Values'!$G24,0),""""),"")," fuelUsageRatio=""",ROUND('Calculate from Values'!$J24,1),"""/&gt;",CONCATENATE(IF('Calculate from Values'!$C24&gt;0,CONCATENATE("&lt;!-- manualData: ",'Calculate from Values'!$C24,"--&gt;"),""),IF('Calculate from Values'!$E24&gt;0,CONCATENATE("&lt;!-- manDataEco: ",'Calculate from Values'!$E24,"--&gt;"),"")))))</f>
        <v>        &lt;torque rpm="2050" motorTorque="2347" motorTorqueEco="2100" fuelUsageRatio="252,6"/&gt;</v>
      </c>
      <c r="L24" s="32" t="str">
        <f aca="false">IF('Calculate from Values'!$A24&lt;1,'Calculate from Values'!$V$4,IF(A23&gt;'Calculate from Values'!$Y$2,"",IF('Calculate from Values'!$A24&gt;'Calculate from Values'!$Y$2,"        &lt;torque normRpm=""1"" torque=""0""/&gt;",CONCATENATE("        &lt;torque normRpm=""",MIN(ROUND('Calculate from Values'!$A24/'Calculate from Values'!$Y$2,3),0.999),""" torque=""",ROUND('Calculate from Values'!$F24/MAX('Calculate from Values'!$F$7:$F$62),3),"""/&gt;"))))</f>
        <v>        &lt;torque normRpm="0,932" torque="0,798"/&gt;</v>
      </c>
      <c r="M24" s="29" t="n">
        <f aca="false">(1-(1-'Calculate from Values'!$A24/'Calculate from Values'!$N$2)^2)*'Calculate from Values'!$T$4</f>
        <v>-2482.55</v>
      </c>
      <c r="N24" s="29" t="n">
        <f aca="false">MAX(0,(1-'Calculate from Values'!$A$4*('Calculate from Values'!$I$2-'Calculate from Values'!$A24)^2)*'Calculate from Values'!$K$2)</f>
        <v>2186.6073964497</v>
      </c>
      <c r="O24" s="29" t="n">
        <f aca="false">MAX(0,('Calculate from Values'!$Q$2*(1-'Calculate from Values'!$B$4*('Calculate from Values'!$A24-'Calculate from Values'!$J$2))+(1-'Calculate from Values'!$Q$2)*(1-'Calculate from Values'!$C$4*('Calculate from Values'!$A24-'Calculate from Values'!$J$2)^2))*'Calculate from Values'!$K$2)</f>
        <v>2344.45648434813</v>
      </c>
      <c r="P24" s="29" t="n">
        <f aca="false">MAX(0,('Calculate from Values'!$B$2-'Calculate from Values'!$D$4*('Calculate from Values'!$A24-'Calculate from Values'!$A$2)^2)/1.36*9550/MAX(1,'Calculate from Values'!$A24))</f>
        <v>2347.25161406026</v>
      </c>
      <c r="Q24" s="29" t="n">
        <f aca="false">MAX(0,'Calculate from Values'!$F$4*MIN('Calculate from Values'!$E$2/MAX(1,'Calculate from Values'!$A24),1-(MAX(0,'Calculate from Values'!$A24-'Calculate from Values'!$E$2)/'Calculate from Values'!$P$2)^'Calculate from Values'!$R$2))</f>
        <v>2273.80952380952</v>
      </c>
      <c r="R24" s="29" t="n">
        <f aca="false">(1-(1-'Calculate from Values'!$A24/'Calculate from Values'!$N$2)^2)*'Calculate from Values'!$U$4</f>
        <v>-2025.88235294118</v>
      </c>
      <c r="S24" s="29" t="n">
        <f aca="false">MAX(0,(1-'Calculate from Values'!$A$4*('Calculate from Values'!$I$2-'Calculate from Values'!$A24)^2)*'Calculate from Values'!$M$2)</f>
        <v>1784.37869822485</v>
      </c>
      <c r="T24" s="29" t="n">
        <f aca="false">MAX(0,('Calculate from Values'!$Q$2*(1-'Calculate from Values'!$Q$4*('Calculate from Values'!$A24-'Calculate from Values'!$J$2))+(1-'Calculate from Values'!$Q$2)*(1-'Calculate from Values'!$R$4*('Calculate from Values'!$A24-'Calculate from Values'!$J$2)^2))*'Calculate from Values'!$M$2)</f>
        <v>2190.83677330581</v>
      </c>
      <c r="U24" s="29" t="n">
        <f aca="false">MAX(0,('Calculate from Values'!$D$2-'Calculate from Values'!$S$4*('Calculate from Values'!$A24-'Calculate from Values'!$A$2)^2)/1.36*9550/MAX(1,'Calculate from Values'!$A24))</f>
        <v>2099.7668579627</v>
      </c>
      <c r="V24" s="29" t="n">
        <f aca="false">MAX(0,'Calculate from Values'!$P$4*MIN('Calculate from Values'!$E$2/MAX(1,'Calculate from Values'!$A24),1-(MAX(0,'Calculate from Values'!$A24-'Calculate from Values'!$E$2)/'Calculate from Values'!$P$2)^'Calculate from Values'!$R$2))</f>
        <v>2049.77240896359</v>
      </c>
      <c r="W24" s="29" t="n">
        <f aca="false">IF('Calculate from Values'!$A24&lt;=0,0,IF('Calculate from Values'!$A24&lt;='Calculate from Values'!$A$2,'Calculate from Values'!$B$2/1.36*9550/'Calculate from Values'!$A24*('Calculate from Values'!$AC$2*'Calculate from Values'!$A24/'Calculate from Values'!$A$2+1-'Calculate from Values'!$AC$2),MAX('Calculate from Values'!$B$2,'Calculate from Values'!$F$2)/1.36*9550/'Calculate from Values'!$A24))</f>
        <v>2370.37302725968</v>
      </c>
      <c r="X24" s="29" t="n">
        <f aca="false">IF('Calculate from Values'!$A24&lt;=0,0,IF('Calculate from Values'!$A24&lt;='Calculate from Values'!$A$2,'Calculate from Values'!$D$2/1.36*9550/'Calculate from Values'!$A24*('Calculate from Values'!$AC$2*'Calculate from Values'!$A24/'Calculate from Values'!$A$2+1-'Calculate from Values'!$AC$2),MAX('Calculate from Values'!$D$2,'Calculate from Values'!$H$2)/1.36*9550/'Calculate from Values'!$A24))</f>
        <v>2099.7668579627</v>
      </c>
      <c r="Y24" s="29" t="n">
        <f aca="false">ABS('Calculate from Values'!$F24-'Calculate from Values'!$G24)</f>
        <v>247.484756097561</v>
      </c>
    </row>
    <row r="25" customFormat="false" ht="15" hidden="false" customHeight="false" outlineLevel="0" collapsed="false">
      <c r="A25" s="29" t="n">
        <v>2100</v>
      </c>
      <c r="B25" s="29" t="n">
        <f aca="false">MIN('Calculate from Values'!$W25,MAX(0,IF('Calculate from Values'!$A25&lt;'Calculate from Values'!$N$2,(1-'Calculate from Values'!$A25/'Calculate from Values'!$N$2)*'Calculate from Values'!$M25+'Calculate from Values'!$A25/'Calculate from Values'!$N$2*'Calculate from Values'!$N25,IF('Calculate from Values'!$A25&gt;='Calculate from Values'!$A$2,IF('Calculate from Values'!$A25&gt;'Calculate from Values'!$E$2,'Calculate from Values'!$Q25,'Calculate from Values'!$P25),IF('Calculate from Values'!$A25&lt;'Calculate from Values'!$I$2,'Calculate from Values'!$N25,IF('Calculate from Values'!$A25&gt;'Calculate from Values'!$J$2,'Calculate from Values'!$O25,'Calculate from Values'!$K$2))))))</f>
        <v>2273.80952380952</v>
      </c>
      <c r="C25" s="33"/>
      <c r="D25" s="29" t="n">
        <f aca="false">MIN('Calculate from Values'!$X25,MAX(0,IF('Calculate from Values'!$A25&lt;'Calculate from Values'!$N$2,(1-'Calculate from Values'!$A25/'Calculate from Values'!$N$2)*'Calculate from Values'!$R25+'Calculate from Values'!$A25/'Calculate from Values'!$N$2*'Calculate from Values'!$S25,IF('Calculate from Values'!$A25&gt;='Calculate from Values'!$A$2,IF('Calculate from Values'!$A25&gt;'Calculate from Values'!$E$2,'Calculate from Values'!$V25,'Calculate from Values'!$U25),IF('Calculate from Values'!$A25&lt;'Calculate from Values'!$I$2,'Calculate from Values'!$S25,IF('Calculate from Values'!$A25&gt;'Calculate from Values'!$J$2,'Calculate from Values'!$T25,'Calculate from Values'!$M$2))))))</f>
        <v>2049.77240896359</v>
      </c>
      <c r="E25" s="33"/>
      <c r="F25" s="29" t="n">
        <f aca="false">'Calculate from Values'!$T$2*IF('Calculate from Values'!$C25&gt;0,'Calculate from Values'!$C25,'Calculate from Values'!$B25)</f>
        <v>2273.80952380952</v>
      </c>
      <c r="G25" s="29" t="n">
        <f aca="false">'Calculate from Values'!$T$2*IF('Calculate from Values'!$E25&gt;0,'Calculate from Values'!$E25,'Calculate from Values'!$D25)</f>
        <v>2049.77240896359</v>
      </c>
      <c r="H25" s="31" t="n">
        <f aca="false">1.36*'Calculate from Values'!$A25*'Calculate from Values'!$F25/9550</f>
        <v>680</v>
      </c>
      <c r="I25" s="31" t="n">
        <f aca="false">1.36*'Calculate from Values'!$A25*'Calculate from Values'!$G25/9550</f>
        <v>613</v>
      </c>
      <c r="J25" s="31" t="n">
        <f aca="false">IF('Calculate from Values'!$A25&lt;='Calculate from Values'!$W$2,'Calculate from Values'!$U$2+('Calculate from Values'!$X$2-'Calculate from Values'!$U$2)*(('Calculate from Values'!$W$2-'Calculate from Values'!$A25)/('Calculate from Values'!$W$2-'Calculate from Values'!$N$2))^2,IF('Calculate from Values'!$A25&lt;='Calculate from Values'!$E$2,'Calculate from Values'!$U$2+('Calculate from Values'!$V$2-'Calculate from Values'!$U$2)*(('Calculate from Values'!$A25-'Calculate from Values'!$W$2)/('Calculate from Values'!$E$2-'Calculate from Values'!$W$2))^2,IF('Calculate from Values'!$F25&gt;0,'Calculate from Values'!$V$2*'Calculate from Values'!$E$4/'Calculate from Values'!$F25*'Calculate from Values'!$A25/'Calculate from Values'!$E$2,0)))</f>
        <v>255.555555555556</v>
      </c>
      <c r="K25" s="32" t="str">
        <f aca="false">IF('Calculate from Values'!$A25&gt;'Calculate from Values'!$E$2+'Calculate from Values'!$P$2+99,"",IF('Calculate from Values'!$A25&lt;1,'Calculate from Values'!$V$4,CONCATENATE("        &lt;torque rpm=""",'Calculate from Values'!$A25,""" motorTorque=""",ROUND('Calculate from Values'!$F25,0),"""",IF('Calculate from Values'!$W$4&gt;0.01,CONCATENATE(" motorTorqueEco=""",ROUND('Calculate from Values'!$G25,0),""""),"")," fuelUsageRatio=""",ROUND('Calculate from Values'!$J25,1),"""/&gt;",CONCATENATE(IF('Calculate from Values'!$C25&gt;0,CONCATENATE("&lt;!-- manualData: ",'Calculate from Values'!$C25,"--&gt;"),""),IF('Calculate from Values'!$E25&gt;0,CONCATENATE("&lt;!-- manDataEco: ",'Calculate from Values'!$E25,"--&gt;"),"")))))</f>
        <v>        &lt;torque rpm="2100" motorTorque="2274" motorTorqueEco="2050" fuelUsageRatio="255,6"/&gt;</v>
      </c>
      <c r="L25" s="32" t="str">
        <f aca="false">IF('Calculate from Values'!$A25&lt;1,'Calculate from Values'!$V$4,IF(A24&gt;'Calculate from Values'!$Y$2,"",IF('Calculate from Values'!$A25&gt;'Calculate from Values'!$Y$2,"        &lt;torque normRpm=""1"" torque=""0""/&gt;",CONCATENATE("        &lt;torque normRpm=""",MIN(ROUND('Calculate from Values'!$A25/'Calculate from Values'!$Y$2,3),0.999),""" torque=""",ROUND('Calculate from Values'!$F25/MAX('Calculate from Values'!$F$7:$F$62),3),"""/&gt;"))))</f>
        <v>        &lt;torque normRpm="0,955" torque="0,773"/&gt;</v>
      </c>
      <c r="M25" s="29" t="n">
        <f aca="false">(1-(1-'Calculate from Values'!$A25/'Calculate from Values'!$N$2)^2)*'Calculate from Values'!$T$4</f>
        <v>-2906.4</v>
      </c>
      <c r="N25" s="29" t="n">
        <f aca="false">MAX(0,(1-'Calculate from Values'!$A$4*('Calculate from Values'!$I$2-'Calculate from Values'!$A25)^2)*'Calculate from Values'!$K$2)</f>
        <v>2071.58862795858</v>
      </c>
      <c r="O25" s="29" t="n">
        <f aca="false">MAX(0,('Calculate from Values'!$Q$2*(1-'Calculate from Values'!$B$4*('Calculate from Values'!$A25-'Calculate from Values'!$J$2))+(1-'Calculate from Values'!$Q$2)*(1-'Calculate from Values'!$C$4*('Calculate from Values'!$A25-'Calculate from Values'!$J$2)^2))*'Calculate from Values'!$K$2)</f>
        <v>2263.97045445859</v>
      </c>
      <c r="P25" s="29" t="n">
        <f aca="false">MAX(0,('Calculate from Values'!$B$2-'Calculate from Values'!$D$4*('Calculate from Values'!$A25-'Calculate from Values'!$A$2)^2)/1.36*9550/MAX(1,'Calculate from Values'!$A25))</f>
        <v>2273.80952380952</v>
      </c>
      <c r="Q25" s="29" t="n">
        <f aca="false">MAX(0,'Calculate from Values'!$F$4*MIN('Calculate from Values'!$E$2/MAX(1,'Calculate from Values'!$A25),1-(MAX(0,'Calculate from Values'!$A25-'Calculate from Values'!$E$2)/'Calculate from Values'!$P$2)^'Calculate from Values'!$R$2))</f>
        <v>2273.80952380952</v>
      </c>
      <c r="R25" s="29" t="n">
        <f aca="false">(1-(1-'Calculate from Values'!$A25/'Calculate from Values'!$N$2)^2)*'Calculate from Values'!$U$4</f>
        <v>-2371.76470588235</v>
      </c>
      <c r="S25" s="29" t="n">
        <f aca="false">MAX(0,(1-'Calculate from Values'!$A$4*('Calculate from Values'!$I$2-'Calculate from Values'!$A25)^2)*'Calculate from Values'!$M$2)</f>
        <v>1690.51775147929</v>
      </c>
      <c r="T25" s="29" t="n">
        <f aca="false">MAX(0,('Calculate from Values'!$Q$2*(1-'Calculate from Values'!$Q$4*('Calculate from Values'!$A25-'Calculate from Values'!$J$2))+(1-'Calculate from Values'!$Q$2)*(1-'Calculate from Values'!$R$4*('Calculate from Values'!$A25-'Calculate from Values'!$J$2)^2))*'Calculate from Values'!$M$2)</f>
        <v>2162.61633795818</v>
      </c>
      <c r="U25" s="29" t="n">
        <f aca="false">MAX(0,('Calculate from Values'!$D$2-'Calculate from Values'!$S$4*('Calculate from Values'!$A25-'Calculate from Values'!$A$2)^2)/1.36*9550/MAX(1,'Calculate from Values'!$A25))</f>
        <v>2049.77240896359</v>
      </c>
      <c r="V25" s="29" t="n">
        <f aca="false">MAX(0,'Calculate from Values'!$P$4*MIN('Calculate from Values'!$E$2/MAX(1,'Calculate from Values'!$A25),1-(MAX(0,'Calculate from Values'!$A25-'Calculate from Values'!$E$2)/'Calculate from Values'!$P$2)^'Calculate from Values'!$R$2))</f>
        <v>2049.77240896359</v>
      </c>
      <c r="W25" s="29" t="n">
        <f aca="false">IF('Calculate from Values'!$A25&lt;=0,0,IF('Calculate from Values'!$A25&lt;='Calculate from Values'!$A$2,'Calculate from Values'!$B$2/1.36*9550/'Calculate from Values'!$A25*('Calculate from Values'!$AC$2*'Calculate from Values'!$A25/'Calculate from Values'!$A$2+1-'Calculate from Values'!$AC$2),MAX('Calculate from Values'!$B$2,'Calculate from Values'!$F$2)/1.36*9550/'Calculate from Values'!$A25))</f>
        <v>2313.93557422969</v>
      </c>
      <c r="X25" s="29" t="n">
        <f aca="false">IF('Calculate from Values'!$A25&lt;=0,0,IF('Calculate from Values'!$A25&lt;='Calculate from Values'!$A$2,'Calculate from Values'!$D$2/1.36*9550/'Calculate from Values'!$A25*('Calculate from Values'!$AC$2*'Calculate from Values'!$A25/'Calculate from Values'!$A$2+1-'Calculate from Values'!$AC$2),MAX('Calculate from Values'!$D$2,'Calculate from Values'!$H$2)/1.36*9550/'Calculate from Values'!$A25))</f>
        <v>2049.77240896359</v>
      </c>
      <c r="Y25" s="29" t="n">
        <f aca="false">ABS('Calculate from Values'!$F25-'Calculate from Values'!$G25)</f>
        <v>224.037114845939</v>
      </c>
    </row>
    <row r="26" customFormat="false" ht="15" hidden="false" customHeight="false" outlineLevel="0" collapsed="false">
      <c r="A26" s="29" t="n">
        <v>2150</v>
      </c>
      <c r="B26" s="29" t="n">
        <f aca="false">MIN('Calculate from Values'!$W26,MAX(0,IF('Calculate from Values'!$A26&lt;'Calculate from Values'!$N$2,(1-'Calculate from Values'!$A26/'Calculate from Values'!$N$2)*'Calculate from Values'!$M26+'Calculate from Values'!$A26/'Calculate from Values'!$N$2*'Calculate from Values'!$N26,IF('Calculate from Values'!$A26&gt;='Calculate from Values'!$A$2,IF('Calculate from Values'!$A26&gt;'Calculate from Values'!$E$2,'Calculate from Values'!$Q26,'Calculate from Values'!$P26),IF('Calculate from Values'!$A26&lt;'Calculate from Values'!$I$2,'Calculate from Values'!$N26,IF('Calculate from Values'!$A26&gt;'Calculate from Values'!$J$2,'Calculate from Values'!$O26,'Calculate from Values'!$K$2))))))</f>
        <v>2067.99391871128</v>
      </c>
      <c r="C26" s="33"/>
      <c r="D26" s="29" t="n">
        <f aca="false">MIN('Calculate from Values'!$X26,MAX(0,IF('Calculate from Values'!$A26&lt;'Calculate from Values'!$N$2,(1-'Calculate from Values'!$A26/'Calculate from Values'!$N$2)*'Calculate from Values'!$R26+'Calculate from Values'!$A26/'Calculate from Values'!$N$2*'Calculate from Values'!$S26,IF('Calculate from Values'!$A26&gt;='Calculate from Values'!$A$2,IF('Calculate from Values'!$A26&gt;'Calculate from Values'!$E$2,'Calculate from Values'!$V26,'Calculate from Values'!$U26),IF('Calculate from Values'!$A26&lt;'Calculate from Values'!$I$2,'Calculate from Values'!$S26,IF('Calculate from Values'!$A26&gt;'Calculate from Values'!$J$2,'Calculate from Values'!$T26,'Calculate from Values'!$M$2))))))</f>
        <v>1864.23569436766</v>
      </c>
      <c r="E26" s="33"/>
      <c r="F26" s="29" t="n">
        <f aca="false">'Calculate from Values'!$T$2*IF('Calculate from Values'!$C26&gt;0,'Calculate from Values'!$C26,'Calculate from Values'!$B26)</f>
        <v>2067.99391871128</v>
      </c>
      <c r="G26" s="29" t="n">
        <f aca="false">'Calculate from Values'!$T$2*IF('Calculate from Values'!$E26&gt;0,'Calculate from Values'!$E26,'Calculate from Values'!$D26)</f>
        <v>1864.23569436766</v>
      </c>
      <c r="H26" s="31" t="n">
        <f aca="false">1.36*'Calculate from Values'!$A26*'Calculate from Values'!$F26/9550</f>
        <v>633.174263697568</v>
      </c>
      <c r="I26" s="31" t="n">
        <f aca="false">1.36*'Calculate from Values'!$A26*'Calculate from Values'!$G26/9550</f>
        <v>570.787975950895</v>
      </c>
      <c r="J26" s="31" t="n">
        <f aca="false">IF('Calculate from Values'!$A26&lt;='Calculate from Values'!$W$2,'Calculate from Values'!$U$2+('Calculate from Values'!$X$2-'Calculate from Values'!$U$2)*(('Calculate from Values'!$W$2-'Calculate from Values'!$A26)/('Calculate from Values'!$W$2-'Calculate from Values'!$N$2))^2,IF('Calculate from Values'!$A26&lt;='Calculate from Values'!$E$2,'Calculate from Values'!$U$2+('Calculate from Values'!$V$2-'Calculate from Values'!$U$2)*(('Calculate from Values'!$A26-'Calculate from Values'!$W$2)/('Calculate from Values'!$E$2-'Calculate from Values'!$W$2))^2,IF('Calculate from Values'!$F26&gt;0,'Calculate from Values'!$V$2*'Calculate from Values'!$E$4/'Calculate from Values'!$F26*'Calculate from Values'!$A26/'Calculate from Values'!$E$2,0)))</f>
        <v>323.572937180529</v>
      </c>
      <c r="K26" s="32" t="str">
        <f aca="false">IF('Calculate from Values'!$A26&gt;'Calculate from Values'!$E$2+'Calculate from Values'!$P$2+99,"",IF('Calculate from Values'!$A26&lt;1,'Calculate from Values'!$V$4,CONCATENATE("        &lt;torque rpm=""",'Calculate from Values'!$A26,""" motorTorque=""",ROUND('Calculate from Values'!$F26,0),"""",IF('Calculate from Values'!$W$4&gt;0.01,CONCATENATE(" motorTorqueEco=""",ROUND('Calculate from Values'!$G26,0),""""),"")," fuelUsageRatio=""",ROUND('Calculate from Values'!$J26,1),"""/&gt;",CONCATENATE(IF('Calculate from Values'!$C26&gt;0,CONCATENATE("&lt;!-- manualData: ",'Calculate from Values'!$C26,"--&gt;"),""),IF('Calculate from Values'!$E26&gt;0,CONCATENATE("&lt;!-- manDataEco: ",'Calculate from Values'!$E26,"--&gt;"),"")))))</f>
        <v>        &lt;torque rpm="2150" motorTorque="2068" motorTorqueEco="1864" fuelUsageRatio="323,6"/&gt;</v>
      </c>
      <c r="L26" s="32" t="str">
        <f aca="false">IF('Calculate from Values'!$A26&lt;1,'Calculate from Values'!$V$4,IF(A25&gt;'Calculate from Values'!$Y$2,"",IF('Calculate from Values'!$A26&gt;'Calculate from Values'!$Y$2,"        &lt;torque normRpm=""1"" torque=""0""/&gt;",CONCATENATE("        &lt;torque normRpm=""",MIN(ROUND('Calculate from Values'!$A26/'Calculate from Values'!$Y$2,3),0.999),""" torque=""",ROUND('Calculate from Values'!$F26/MAX('Calculate from Values'!$F$7:$F$62),3),"""/&gt;"))))</f>
        <v>        &lt;torque normRpm="0,977" torque="0,703"/&gt;</v>
      </c>
      <c r="M26" s="29" t="n">
        <f aca="false">(1-(1-'Calculate from Values'!$A26/'Calculate from Values'!$N$2)^2)*'Calculate from Values'!$T$4</f>
        <v>-3347.55</v>
      </c>
      <c r="N26" s="29" t="n">
        <f aca="false">MAX(0,(1-'Calculate from Values'!$A$4*('Calculate from Values'!$I$2-'Calculate from Values'!$A26)^2)*'Calculate from Values'!$K$2)</f>
        <v>1948.4125</v>
      </c>
      <c r="O26" s="29" t="n">
        <f aca="false">MAX(0,('Calculate from Values'!$Q$2*(1-'Calculate from Values'!$B$4*('Calculate from Values'!$A26-'Calculate from Values'!$J$2))+(1-'Calculate from Values'!$Q$2)*(1-'Calculate from Values'!$C$4*('Calculate from Values'!$A26-'Calculate from Values'!$J$2)^2))*'Calculate from Values'!$K$2)</f>
        <v>2178.7499522226</v>
      </c>
      <c r="P26" s="29" t="n">
        <f aca="false">MAX(0,('Calculate from Values'!$B$2-'Calculate from Values'!$D$4*('Calculate from Values'!$A26-'Calculate from Values'!$A$2)^2)/1.36*9550/MAX(1,'Calculate from Values'!$A26))</f>
        <v>2198.88423392613</v>
      </c>
      <c r="Q26" s="29" t="n">
        <f aca="false">MAX(0,'Calculate from Values'!$F$4*MIN('Calculate from Values'!$E$2/MAX(1,'Calculate from Values'!$A26),1-(MAX(0,'Calculate from Values'!$A26-'Calculate from Values'!$E$2)/'Calculate from Values'!$P$2)^'Calculate from Values'!$R$2))</f>
        <v>2067.99391871128</v>
      </c>
      <c r="R26" s="29" t="n">
        <f aca="false">(1-(1-'Calculate from Values'!$A26/'Calculate from Values'!$N$2)^2)*'Calculate from Values'!$U$4</f>
        <v>-2731.76470588235</v>
      </c>
      <c r="S26" s="29" t="n">
        <f aca="false">MAX(0,(1-'Calculate from Values'!$A$4*('Calculate from Values'!$I$2-'Calculate from Values'!$A26)^2)*'Calculate from Values'!$M$2)</f>
        <v>1590</v>
      </c>
      <c r="T26" s="29" t="n">
        <f aca="false">MAX(0,('Calculate from Values'!$Q$2*(1-'Calculate from Values'!$Q$4*('Calculate from Values'!$A26-'Calculate from Values'!$J$2))+(1-'Calculate from Values'!$Q$2)*(1-'Calculate from Values'!$R$4*('Calculate from Values'!$A26-'Calculate from Values'!$J$2)^2))*'Calculate from Values'!$M$2)</f>
        <v>2132.73587700187</v>
      </c>
      <c r="U26" s="29" t="n">
        <f aca="false">MAX(0,('Calculate from Values'!$D$2-'Calculate from Values'!$S$4*('Calculate from Values'!$A26-'Calculate from Values'!$A$2)^2)/1.36*9550/MAX(1,'Calculate from Values'!$A26))</f>
        <v>2002.10328317373</v>
      </c>
      <c r="V26" s="29" t="n">
        <f aca="false">MAX(0,'Calculate from Values'!$P$4*MIN('Calculate from Values'!$E$2/MAX(1,'Calculate from Values'!$A26),1-(MAX(0,'Calculate from Values'!$A26-'Calculate from Values'!$E$2)/'Calculate from Values'!$P$2)^'Calculate from Values'!$R$2))</f>
        <v>1864.23569436766</v>
      </c>
      <c r="W26" s="29" t="n">
        <f aca="false">IF('Calculate from Values'!$A26&lt;=0,0,IF('Calculate from Values'!$A26&lt;='Calculate from Values'!$A$2,'Calculate from Values'!$B$2/1.36*9550/'Calculate from Values'!$A26*('Calculate from Values'!$AC$2*'Calculate from Values'!$A26/'Calculate from Values'!$A$2+1-'Calculate from Values'!$AC$2),MAX('Calculate from Values'!$B$2,'Calculate from Values'!$F$2)/1.36*9550/'Calculate from Values'!$A26))</f>
        <v>2260.12311901505</v>
      </c>
      <c r="X26" s="29" t="n">
        <f aca="false">IF('Calculate from Values'!$A26&lt;=0,0,IF('Calculate from Values'!$A26&lt;='Calculate from Values'!$A$2,'Calculate from Values'!$D$2/1.36*9550/'Calculate from Values'!$A26*('Calculate from Values'!$AC$2*'Calculate from Values'!$A26/'Calculate from Values'!$A$2+1-'Calculate from Values'!$AC$2),MAX('Calculate from Values'!$D$2,'Calculate from Values'!$H$2)/1.36*9550/'Calculate from Values'!$A26))</f>
        <v>2002.10328317373</v>
      </c>
      <c r="Y26" s="29" t="n">
        <f aca="false">ABS('Calculate from Values'!$F26-'Calculate from Values'!$G26)</f>
        <v>203.758224343611</v>
      </c>
    </row>
    <row r="27" customFormat="false" ht="15" hidden="false" customHeight="false" outlineLevel="0" collapsed="false">
      <c r="A27" s="29" t="n">
        <v>2200</v>
      </c>
      <c r="B27" s="29" t="n">
        <f aca="false">MIN('Calculate from Values'!$W27,MAX(0,IF('Calculate from Values'!$A27&lt;'Calculate from Values'!$N$2,(1-'Calculate from Values'!$A27/'Calculate from Values'!$N$2)*'Calculate from Values'!$M27+'Calculate from Values'!$A27/'Calculate from Values'!$N$2*'Calculate from Values'!$N27,IF('Calculate from Values'!$A27&gt;='Calculate from Values'!$A$2,IF('Calculate from Values'!$A27&gt;'Calculate from Values'!$E$2,'Calculate from Values'!$Q27,'Calculate from Values'!$P27),IF('Calculate from Values'!$A27&lt;'Calculate from Values'!$I$2,'Calculate from Values'!$N27,IF('Calculate from Values'!$A27&gt;'Calculate from Values'!$J$2,'Calculate from Values'!$O27,'Calculate from Values'!$K$2))))))</f>
        <v>1328.12933577322</v>
      </c>
      <c r="C27" s="33"/>
      <c r="D27" s="29" t="n">
        <f aca="false">MIN('Calculate from Values'!$X27,MAX(0,IF('Calculate from Values'!$A27&lt;'Calculate from Values'!$N$2,(1-'Calculate from Values'!$A27/'Calculate from Values'!$N$2)*'Calculate from Values'!$R27+'Calculate from Values'!$A27/'Calculate from Values'!$N$2*'Calculate from Values'!$S27,IF('Calculate from Values'!$A27&gt;='Calculate from Values'!$A$2,IF('Calculate from Values'!$A27&gt;'Calculate from Values'!$E$2,'Calculate from Values'!$V27,'Calculate from Values'!$U27),IF('Calculate from Values'!$A27&lt;'Calculate from Values'!$I$2,'Calculate from Values'!$S27,IF('Calculate from Values'!$A27&gt;'Calculate from Values'!$J$2,'Calculate from Values'!$T27,'Calculate from Values'!$M$2))))))</f>
        <v>1197.26953357203</v>
      </c>
      <c r="E27" s="33"/>
      <c r="F27" s="29" t="n">
        <f aca="false">'Calculate from Values'!$T$2*IF('Calculate from Values'!$C27&gt;0,'Calculate from Values'!$C27,'Calculate from Values'!$B27)</f>
        <v>1328.12933577322</v>
      </c>
      <c r="G27" s="29" t="n">
        <f aca="false">'Calculate from Values'!$T$2*IF('Calculate from Values'!$E27&gt;0,'Calculate from Values'!$E27,'Calculate from Values'!$D27)</f>
        <v>1197.26953357203</v>
      </c>
      <c r="H27" s="29" t="n">
        <f aca="false">1.36*'Calculate from Values'!$A27*'Calculate from Values'!$F27/9550</f>
        <v>416.100834830729</v>
      </c>
      <c r="I27" s="29" t="n">
        <f aca="false">1.36*'Calculate from Values'!$A27*'Calculate from Values'!$G27/9550</f>
        <v>375.102664340054</v>
      </c>
      <c r="J27" s="31" t="n">
        <f aca="false">IF('Calculate from Values'!$A27&lt;='Calculate from Values'!$W$2,'Calculate from Values'!$U$2+('Calculate from Values'!$X$2-'Calculate from Values'!$U$2)*(('Calculate from Values'!$W$2-'Calculate from Values'!$A27)/('Calculate from Values'!$W$2-'Calculate from Values'!$N$2))^2,IF('Calculate from Values'!$A27&lt;='Calculate from Values'!$E$2,'Calculate from Values'!$U$2+('Calculate from Values'!$V$2-'Calculate from Values'!$U$2)*(('Calculate from Values'!$A27-'Calculate from Values'!$W$2)/('Calculate from Values'!$E$2-'Calculate from Values'!$W$2))^2,IF('Calculate from Values'!$F27&gt;0,'Calculate from Values'!$V$2*'Calculate from Values'!$E$4/'Calculate from Values'!$F27*'Calculate from Values'!$A27/'Calculate from Values'!$E$2,0)))</f>
        <v>515.543481299298</v>
      </c>
      <c r="K27" s="32" t="str">
        <f aca="false">IF('Calculate from Values'!$A27&gt;'Calculate from Values'!$E$2+'Calculate from Values'!$P$2+99,"",IF('Calculate from Values'!$A27&lt;1,'Calculate from Values'!$V$4,CONCATENATE("        &lt;torque rpm=""",'Calculate from Values'!$A27,""" motorTorque=""",ROUND('Calculate from Values'!$F27,0),"""",IF('Calculate from Values'!$W$4&gt;0.01,CONCATENATE(" motorTorqueEco=""",ROUND('Calculate from Values'!$G27,0),""""),"")," fuelUsageRatio=""",ROUND('Calculate from Values'!$J27,1),"""/&gt;",CONCATENATE(IF('Calculate from Values'!$C27&gt;0,CONCATENATE("&lt;!-- manualData: ",'Calculate from Values'!$C27,"--&gt;"),""),IF('Calculate from Values'!$E27&gt;0,CONCATENATE("&lt;!-- manDataEco: ",'Calculate from Values'!$E27,"--&gt;"),"")))))</f>
        <v>        &lt;torque rpm="2200" motorTorque="1328" motorTorqueEco="1197" fuelUsageRatio="515,5"/&gt;</v>
      </c>
      <c r="L27" s="32" t="str">
        <f aca="false">IF('Calculate from Values'!$A27&lt;1,'Calculate from Values'!$V$4,IF(A26&gt;'Calculate from Values'!$Y$2,"",IF('Calculate from Values'!$A27&gt;'Calculate from Values'!$Y$2,"        &lt;torque normRpm=""1"" torque=""0""/&gt;",CONCATENATE("        &lt;torque normRpm=""",MIN(ROUND('Calculate from Values'!$A27/'Calculate from Values'!$Y$2,3),0.999),""" torque=""",ROUND('Calculate from Values'!$F27/MAX('Calculate from Values'!$F$7:$F$62),3),"""/&gt;"))))</f>
        <v>        &lt;torque normRpm="0,999" torque="0,452"/&gt;</v>
      </c>
      <c r="M27" s="29" t="n">
        <f aca="false">(1-(1-'Calculate from Values'!$A27/'Calculate from Values'!$N$2)^2)*'Calculate from Values'!$T$4</f>
        <v>-3806</v>
      </c>
      <c r="N27" s="29" t="n">
        <f aca="false">MAX(0,(1-'Calculate from Values'!$A$4*('Calculate from Values'!$I$2-'Calculate from Values'!$A27)^2)*'Calculate from Values'!$K$2)</f>
        <v>1817.07901257396</v>
      </c>
      <c r="O27" s="29" t="n">
        <f aca="false">MAX(0,('Calculate from Values'!$Q$2*(1-'Calculate from Values'!$B$4*('Calculate from Values'!$A27-'Calculate from Values'!$J$2))+(1-'Calculate from Values'!$Q$2)*(1-'Calculate from Values'!$C$4*('Calculate from Values'!$A27-'Calculate from Values'!$J$2)^2))*'Calculate from Values'!$K$2)</f>
        <v>2088.79497764018</v>
      </c>
      <c r="P27" s="29" t="n">
        <f aca="false">MAX(0,('Calculate from Values'!$B$2-'Calculate from Values'!$D$4*('Calculate from Values'!$A27-'Calculate from Values'!$A$2)^2)/1.36*9550/MAX(1,'Calculate from Values'!$A27))</f>
        <v>2122.57687165775</v>
      </c>
      <c r="Q27" s="29" t="n">
        <f aca="false">MAX(0,'Calculate from Values'!$F$4*MIN('Calculate from Values'!$E$2/MAX(1,'Calculate from Values'!$A27),1-(MAX(0,'Calculate from Values'!$A27-'Calculate from Values'!$E$2)/'Calculate from Values'!$P$2)^'Calculate from Values'!$R$2))</f>
        <v>1328.12933577322</v>
      </c>
      <c r="R27" s="29" t="n">
        <f aca="false">(1-(1-'Calculate from Values'!$A27/'Calculate from Values'!$N$2)^2)*'Calculate from Values'!$U$4</f>
        <v>-3105.88235294118</v>
      </c>
      <c r="S27" s="29" t="n">
        <f aca="false">MAX(0,(1-'Calculate from Values'!$A$4*('Calculate from Values'!$I$2-'Calculate from Values'!$A27)^2)*'Calculate from Values'!$M$2)</f>
        <v>1482.82544378698</v>
      </c>
      <c r="T27" s="29" t="n">
        <f aca="false">MAX(0,('Calculate from Values'!$Q$2*(1-'Calculate from Values'!$Q$4*('Calculate from Values'!$A27-'Calculate from Values'!$J$2))+(1-'Calculate from Values'!$Q$2)*(1-'Calculate from Values'!$R$4*('Calculate from Values'!$A27-'Calculate from Values'!$J$2)^2))*'Calculate from Values'!$M$2)</f>
        <v>2101.19539043688</v>
      </c>
      <c r="U27" s="29" t="n">
        <f aca="false">MAX(0,('Calculate from Values'!$D$2-'Calculate from Values'!$S$4*('Calculate from Values'!$A27-'Calculate from Values'!$A$2)^2)/1.36*9550/MAX(1,'Calculate from Values'!$A27))</f>
        <v>1956.60093582888</v>
      </c>
      <c r="V27" s="29" t="n">
        <f aca="false">MAX(0,'Calculate from Values'!$P$4*MIN('Calculate from Values'!$E$2/MAX(1,'Calculate from Values'!$A27),1-(MAX(0,'Calculate from Values'!$A27-'Calculate from Values'!$E$2)/'Calculate from Values'!$P$2)^'Calculate from Values'!$R$2))</f>
        <v>1197.26953357203</v>
      </c>
      <c r="W27" s="29" t="n">
        <f aca="false">IF('Calculate from Values'!$A27&lt;=0,0,IF('Calculate from Values'!$A27&lt;='Calculate from Values'!$A$2,'Calculate from Values'!$B$2/1.36*9550/'Calculate from Values'!$A27*('Calculate from Values'!$AC$2*'Calculate from Values'!$A27/'Calculate from Values'!$A$2+1-'Calculate from Values'!$AC$2),MAX('Calculate from Values'!$B$2,'Calculate from Values'!$F$2)/1.36*9550/'Calculate from Values'!$A27))</f>
        <v>2208.75668449198</v>
      </c>
      <c r="X27" s="29" t="n">
        <f aca="false">IF('Calculate from Values'!$A27&lt;=0,0,IF('Calculate from Values'!$A27&lt;='Calculate from Values'!$A$2,'Calculate from Values'!$D$2/1.36*9550/'Calculate from Values'!$A27*('Calculate from Values'!$AC$2*'Calculate from Values'!$A27/'Calculate from Values'!$A$2+1-'Calculate from Values'!$AC$2),MAX('Calculate from Values'!$D$2,'Calculate from Values'!$H$2)/1.36*9550/'Calculate from Values'!$A27))</f>
        <v>1956.60093582888</v>
      </c>
      <c r="Y27" s="29" t="n">
        <f aca="false">ABS('Calculate from Values'!$F27-'Calculate from Values'!$G27)</f>
        <v>130.859802201185</v>
      </c>
    </row>
    <row r="28" customFormat="false" ht="15" hidden="false" customHeight="false" outlineLevel="0" collapsed="false">
      <c r="A28" s="29" t="n">
        <v>2250</v>
      </c>
      <c r="B28" s="29" t="n">
        <f aca="false">MIN('Calculate from Values'!$W28,MAX(0,IF('Calculate from Values'!$A28&lt;'Calculate from Values'!$N$2,(1-'Calculate from Values'!$A28/'Calculate from Values'!$N$2)*'Calculate from Values'!$M28+'Calculate from Values'!$A28/'Calculate from Values'!$N$2*'Calculate from Values'!$N28,IF('Calculate from Values'!$A28&gt;='Calculate from Values'!$A$2,IF('Calculate from Values'!$A28&gt;'Calculate from Values'!$E$2,'Calculate from Values'!$Q28,'Calculate from Values'!$P28),IF('Calculate from Values'!$A28&lt;'Calculate from Values'!$I$2,'Calculate from Values'!$N28,IF('Calculate from Values'!$A28&gt;'Calculate from Values'!$J$2,'Calculate from Values'!$O28,'Calculate from Values'!$K$2))))))</f>
        <v>0</v>
      </c>
      <c r="C28" s="33"/>
      <c r="D28" s="29" t="n">
        <f aca="false">MIN('Calculate from Values'!$X28,MAX(0,IF('Calculate from Values'!$A28&lt;'Calculate from Values'!$N$2,(1-'Calculate from Values'!$A28/'Calculate from Values'!$N$2)*'Calculate from Values'!$R28+'Calculate from Values'!$A28/'Calculate from Values'!$N$2*'Calculate from Values'!$S28,IF('Calculate from Values'!$A28&gt;='Calculate from Values'!$A$2,IF('Calculate from Values'!$A28&gt;'Calculate from Values'!$E$2,'Calculate from Values'!$V28,'Calculate from Values'!$U28),IF('Calculate from Values'!$A28&lt;'Calculate from Values'!$I$2,'Calculate from Values'!$S28,IF('Calculate from Values'!$A28&gt;'Calculate from Values'!$J$2,'Calculate from Values'!$T28,'Calculate from Values'!$M$2))))))</f>
        <v>0</v>
      </c>
      <c r="E28" s="33"/>
      <c r="F28" s="29" t="n">
        <f aca="false">'Calculate from Values'!$T$2*IF('Calculate from Values'!$C28&gt;0,'Calculate from Values'!$C28,'Calculate from Values'!$B28)</f>
        <v>0</v>
      </c>
      <c r="G28" s="29" t="n">
        <f aca="false">'Calculate from Values'!$T$2*IF('Calculate from Values'!$E28&gt;0,'Calculate from Values'!$E28,'Calculate from Values'!$D28)</f>
        <v>0</v>
      </c>
      <c r="H28" s="29" t="n">
        <f aca="false">1.36*'Calculate from Values'!$A28*'Calculate from Values'!$F28/9550</f>
        <v>0</v>
      </c>
      <c r="I28" s="29" t="n">
        <f aca="false">1.36*'Calculate from Values'!$A28*'Calculate from Values'!$G28/9550</f>
        <v>0</v>
      </c>
      <c r="J28" s="31" t="n">
        <f aca="false">IF('Calculate from Values'!$A28&lt;='Calculate from Values'!$W$2,'Calculate from Values'!$U$2+('Calculate from Values'!$X$2-'Calculate from Values'!$U$2)*(('Calculate from Values'!$W$2-'Calculate from Values'!$A28)/('Calculate from Values'!$W$2-'Calculate from Values'!$N$2))^2,IF('Calculate from Values'!$A28&lt;='Calculate from Values'!$E$2,'Calculate from Values'!$U$2+('Calculate from Values'!$V$2-'Calculate from Values'!$U$2)*(('Calculate from Values'!$A28-'Calculate from Values'!$W$2)/('Calculate from Values'!$E$2-'Calculate from Values'!$W$2))^2,IF('Calculate from Values'!$F28&gt;0,'Calculate from Values'!$V$2*'Calculate from Values'!$E$4/'Calculate from Values'!$F28*'Calculate from Values'!$A28/'Calculate from Values'!$E$2,0)))</f>
        <v>0</v>
      </c>
      <c r="K28" s="32" t="str">
        <f aca="false">IF('Calculate from Values'!$A28&gt;'Calculate from Values'!$E$2+'Calculate from Values'!$P$2+99,"",IF('Calculate from Values'!$A28&lt;1,'Calculate from Values'!$V$4,CONCATENATE("        &lt;torque rpm=""",'Calculate from Values'!$A28,""" motorTorque=""",ROUND('Calculate from Values'!$F28,0),"""",IF('Calculate from Values'!$W$4&gt;0.01,CONCATENATE(" motorTorqueEco=""",ROUND('Calculate from Values'!$G28,0),""""),"")," fuelUsageRatio=""",ROUND('Calculate from Values'!$J28,1),"""/&gt;",CONCATENATE(IF('Calculate from Values'!$C28&gt;0,CONCATENATE("&lt;!-- manualData: ",'Calculate from Values'!$C28,"--&gt;"),""),IF('Calculate from Values'!$E28&gt;0,CONCATENATE("&lt;!-- manDataEco: ",'Calculate from Values'!$E28,"--&gt;"),"")))))</f>
        <v>        &lt;torque rpm="2250" motorTorque="0" motorTorqueEco="0" fuelUsageRatio="0"/&gt;</v>
      </c>
      <c r="L28" s="32" t="str">
        <f aca="false">IF('Calculate from Values'!$A28&lt;1,'Calculate from Values'!$V$4,IF(A27&gt;'Calculate from Values'!$Y$2,"",IF('Calculate from Values'!$A28&gt;'Calculate from Values'!$Y$2,"        &lt;torque normRpm=""1"" torque=""0""/&gt;",CONCATENATE("        &lt;torque normRpm=""",MIN(ROUND('Calculate from Values'!$A28/'Calculate from Values'!$Y$2,3),0.999),""" torque=""",ROUND('Calculate from Values'!$F28/MAX('Calculate from Values'!$F$7:$F$62),3),"""/&gt;"))))</f>
        <v>        &lt;torque normRpm="1" torque="0"/&gt;</v>
      </c>
      <c r="M28" s="29" t="n">
        <f aca="false">(1-(1-'Calculate from Values'!$A28/'Calculate from Values'!$N$2)^2)*'Calculate from Values'!$T$4</f>
        <v>-4281.75</v>
      </c>
      <c r="N28" s="29" t="n">
        <f aca="false">MAX(0,(1-'Calculate from Values'!$A$4*('Calculate from Values'!$I$2-'Calculate from Values'!$A28)^2)*'Calculate from Values'!$K$2)</f>
        <v>1677.58816568047</v>
      </c>
      <c r="O28" s="29" t="n">
        <f aca="false">MAX(0,('Calculate from Values'!$Q$2*(1-'Calculate from Values'!$B$4*('Calculate from Values'!$A28-'Calculate from Values'!$J$2))+(1-'Calculate from Values'!$Q$2)*(1-'Calculate from Values'!$C$4*('Calculate from Values'!$A28-'Calculate from Values'!$J$2)^2))*'Calculate from Values'!$K$2)</f>
        <v>1994.10553071131</v>
      </c>
      <c r="P28" s="29" t="n">
        <f aca="false">MAX(0,('Calculate from Values'!$B$2-'Calculate from Values'!$D$4*('Calculate from Values'!$A28-'Calculate from Values'!$A$2)^2)/1.36*9550/MAX(1,'Calculate from Values'!$A28))</f>
        <v>2044.9795751634</v>
      </c>
      <c r="Q28" s="29" t="n">
        <f aca="false">MAX(0,'Calculate from Values'!$F$4*MIN('Calculate from Values'!$E$2/MAX(1,'Calculate from Values'!$A28),1-(MAX(0,'Calculate from Values'!$A28-'Calculate from Values'!$E$2)/'Calculate from Values'!$P$2)^'Calculate from Values'!$R$2))</f>
        <v>0</v>
      </c>
      <c r="R28" s="29" t="n">
        <f aca="false">(1-(1-'Calculate from Values'!$A28/'Calculate from Values'!$N$2)^2)*'Calculate from Values'!$U$4</f>
        <v>-3494.11764705882</v>
      </c>
      <c r="S28" s="29" t="n">
        <f aca="false">MAX(0,(1-'Calculate from Values'!$A$4*('Calculate from Values'!$I$2-'Calculate from Values'!$A28)^2)*'Calculate from Values'!$M$2)</f>
        <v>1368.99408284024</v>
      </c>
      <c r="T28" s="29" t="n">
        <f aca="false">MAX(0,('Calculate from Values'!$Q$2*(1-'Calculate from Values'!$Q$4*('Calculate from Values'!$A28-'Calculate from Values'!$J$2))+(1-'Calculate from Values'!$Q$2)*(1-'Calculate from Values'!$R$4*('Calculate from Values'!$A28-'Calculate from Values'!$J$2)^2))*'Calculate from Values'!$M$2)</f>
        <v>2067.9948782632</v>
      </c>
      <c r="U28" s="29" t="n">
        <f aca="false">MAX(0,('Calculate from Values'!$D$2-'Calculate from Values'!$S$4*('Calculate from Values'!$A28-'Calculate from Values'!$A$2)^2)/1.36*9550/MAX(1,'Calculate from Values'!$A28))</f>
        <v>1913.12091503268</v>
      </c>
      <c r="V28" s="29" t="n">
        <f aca="false">MAX(0,'Calculate from Values'!$P$4*MIN('Calculate from Values'!$E$2/MAX(1,'Calculate from Values'!$A28),1-(MAX(0,'Calculate from Values'!$A28-'Calculate from Values'!$E$2)/'Calculate from Values'!$P$2)^'Calculate from Values'!$R$2))</f>
        <v>0</v>
      </c>
      <c r="W28" s="29" t="n">
        <f aca="false">IF('Calculate from Values'!$A28&lt;=0,0,IF('Calculate from Values'!$A28&lt;='Calculate from Values'!$A$2,'Calculate from Values'!$B$2/1.36*9550/'Calculate from Values'!$A28*('Calculate from Values'!$AC$2*'Calculate from Values'!$A28/'Calculate from Values'!$A$2+1-'Calculate from Values'!$AC$2),MAX('Calculate from Values'!$B$2,'Calculate from Values'!$F$2)/1.36*9550/'Calculate from Values'!$A28))</f>
        <v>2159.67320261438</v>
      </c>
      <c r="X28" s="29" t="n">
        <f aca="false">IF('Calculate from Values'!$A28&lt;=0,0,IF('Calculate from Values'!$A28&lt;='Calculate from Values'!$A$2,'Calculate from Values'!$D$2/1.36*9550/'Calculate from Values'!$A28*('Calculate from Values'!$AC$2*'Calculate from Values'!$A28/'Calculate from Values'!$A$2+1-'Calculate from Values'!$AC$2),MAX('Calculate from Values'!$D$2,'Calculate from Values'!$H$2)/1.36*9550/'Calculate from Values'!$A28))</f>
        <v>1913.12091503268</v>
      </c>
      <c r="Y28" s="29" t="n">
        <f aca="false">ABS('Calculate from Values'!$F28-'Calculate from Values'!$G28)</f>
        <v>0</v>
      </c>
    </row>
    <row r="29" customFormat="false" ht="15" hidden="false" customHeight="false" outlineLevel="0" collapsed="false">
      <c r="A29" s="29" t="n">
        <v>2300</v>
      </c>
      <c r="B29" s="29" t="n">
        <f aca="false">MIN('Calculate from Values'!$W29,MAX(0,IF('Calculate from Values'!$A29&lt;'Calculate from Values'!$N$2,(1-'Calculate from Values'!$A29/'Calculate from Values'!$N$2)*'Calculate from Values'!$M29+'Calculate from Values'!$A29/'Calculate from Values'!$N$2*'Calculate from Values'!$N29,IF('Calculate from Values'!$A29&gt;='Calculate from Values'!$A$2,IF('Calculate from Values'!$A29&gt;'Calculate from Values'!$E$2,'Calculate from Values'!$Q29,'Calculate from Values'!$P29),IF('Calculate from Values'!$A29&lt;'Calculate from Values'!$I$2,'Calculate from Values'!$N29,IF('Calculate from Values'!$A29&gt;'Calculate from Values'!$J$2,'Calculate from Values'!$O29,'Calculate from Values'!$K$2))))))</f>
        <v>0</v>
      </c>
      <c r="C29" s="33"/>
      <c r="D29" s="29" t="n">
        <f aca="false">MIN('Calculate from Values'!$X29,MAX(0,IF('Calculate from Values'!$A29&lt;'Calculate from Values'!$N$2,(1-'Calculate from Values'!$A29/'Calculate from Values'!$N$2)*'Calculate from Values'!$R29+'Calculate from Values'!$A29/'Calculate from Values'!$N$2*'Calculate from Values'!$S29,IF('Calculate from Values'!$A29&gt;='Calculate from Values'!$A$2,IF('Calculate from Values'!$A29&gt;'Calculate from Values'!$E$2,'Calculate from Values'!$V29,'Calculate from Values'!$U29),IF('Calculate from Values'!$A29&lt;'Calculate from Values'!$I$2,'Calculate from Values'!$S29,IF('Calculate from Values'!$A29&gt;'Calculate from Values'!$J$2,'Calculate from Values'!$T29,'Calculate from Values'!$M$2))))))</f>
        <v>0</v>
      </c>
      <c r="E29" s="33"/>
      <c r="F29" s="29" t="n">
        <f aca="false">'Calculate from Values'!$T$2*IF('Calculate from Values'!$C29&gt;0,'Calculate from Values'!$C29,'Calculate from Values'!$B29)</f>
        <v>0</v>
      </c>
      <c r="G29" s="29" t="n">
        <f aca="false">'Calculate from Values'!$T$2*IF('Calculate from Values'!$E29&gt;0,'Calculate from Values'!$E29,'Calculate from Values'!$D29)</f>
        <v>0</v>
      </c>
      <c r="H29" s="29" t="n">
        <f aca="false">1.36*'Calculate from Values'!$A29*'Calculate from Values'!$F29/9550</f>
        <v>0</v>
      </c>
      <c r="I29" s="29" t="n">
        <f aca="false">1.36*'Calculate from Values'!$A29*'Calculate from Values'!$G29/9550</f>
        <v>0</v>
      </c>
      <c r="J29" s="31" t="n">
        <f aca="false">IF('Calculate from Values'!$A29&lt;='Calculate from Values'!$W$2,'Calculate from Values'!$U$2+('Calculate from Values'!$X$2-'Calculate from Values'!$U$2)*(('Calculate from Values'!$W$2-'Calculate from Values'!$A29)/('Calculate from Values'!$W$2-'Calculate from Values'!$N$2))^2,IF('Calculate from Values'!$A29&lt;='Calculate from Values'!$E$2,'Calculate from Values'!$U$2+('Calculate from Values'!$V$2-'Calculate from Values'!$U$2)*(('Calculate from Values'!$A29-'Calculate from Values'!$W$2)/('Calculate from Values'!$E$2-'Calculate from Values'!$W$2))^2,IF('Calculate from Values'!$F29&gt;0,'Calculate from Values'!$V$2*'Calculate from Values'!$E$4/'Calculate from Values'!$F29*'Calculate from Values'!$A29/'Calculate from Values'!$E$2,0)))</f>
        <v>0</v>
      </c>
      <c r="K29" s="32" t="str">
        <f aca="false">IF('Calculate from Values'!$A29&gt;'Calculate from Values'!$E$2+'Calculate from Values'!$P$2+99,"",IF('Calculate from Values'!$A29&lt;1,'Calculate from Values'!$V$4,CONCATENATE("        &lt;torque rpm=""",'Calculate from Values'!$A29,""" motorTorque=""",ROUND('Calculate from Values'!$F29,0),"""",IF('Calculate from Values'!$W$4&gt;0.01,CONCATENATE(" motorTorqueEco=""",ROUND('Calculate from Values'!$G29,0),""""),"")," fuelUsageRatio=""",ROUND('Calculate from Values'!$J29,1),"""/&gt;",CONCATENATE(IF('Calculate from Values'!$C29&gt;0,CONCATENATE("&lt;!-- manualData: ",'Calculate from Values'!$C29,"--&gt;"),""),IF('Calculate from Values'!$E29&gt;0,CONCATENATE("&lt;!-- manDataEco: ",'Calculate from Values'!$E29,"--&gt;"),"")))))</f>
        <v>        &lt;torque rpm="2300" motorTorque="0" motorTorqueEco="0" fuelUsageRatio="0"/&gt;</v>
      </c>
      <c r="L29" s="32" t="str">
        <f aca="false">IF('Calculate from Values'!$A29&lt;1,'Calculate from Values'!$V$4,IF(A28&gt;'Calculate from Values'!$Y$2,"",IF('Calculate from Values'!$A29&gt;'Calculate from Values'!$Y$2,"        &lt;torque normRpm=""1"" torque=""0""/&gt;",CONCATENATE("        &lt;torque normRpm=""",MIN(ROUND('Calculate from Values'!$A29/'Calculate from Values'!$Y$2,3),0.999),""" torque=""",ROUND('Calculate from Values'!$F29/MAX('Calculate from Values'!$F$7:$F$62),3),"""/&gt;"))))</f>
        <v/>
      </c>
      <c r="M29" s="29" t="n">
        <f aca="false">(1-(1-'Calculate from Values'!$A29/'Calculate from Values'!$N$2)^2)*'Calculate from Values'!$T$4</f>
        <v>-4774.8</v>
      </c>
      <c r="N29" s="29" t="n">
        <f aca="false">MAX(0,(1-'Calculate from Values'!$A$4*('Calculate from Values'!$I$2-'Calculate from Values'!$A29)^2)*'Calculate from Values'!$K$2)</f>
        <v>1529.93995931953</v>
      </c>
      <c r="O29" s="29" t="n">
        <f aca="false">MAX(0,('Calculate from Values'!$Q$2*(1-'Calculate from Values'!$B$4*('Calculate from Values'!$A29-'Calculate from Values'!$J$2))+(1-'Calculate from Values'!$Q$2)*(1-'Calculate from Values'!$C$4*('Calculate from Values'!$A29-'Calculate from Values'!$J$2)^2))*'Calculate from Values'!$K$2)</f>
        <v>1894.681611436</v>
      </c>
      <c r="P29" s="29" t="n">
        <f aca="false">MAX(0,('Calculate from Values'!$B$2-'Calculate from Values'!$D$4*('Calculate from Values'!$A29-'Calculate from Values'!$A$2)^2)/1.36*9550/MAX(1,'Calculate from Values'!$A29))</f>
        <v>1966.17647058824</v>
      </c>
      <c r="Q29" s="29" t="n">
        <f aca="false">MAX(0,'Calculate from Values'!$F$4*MIN('Calculate from Values'!$E$2/MAX(1,'Calculate from Values'!$A29),1-(MAX(0,'Calculate from Values'!$A29-'Calculate from Values'!$E$2)/'Calculate from Values'!$P$2)^'Calculate from Values'!$R$2))</f>
        <v>0</v>
      </c>
      <c r="R29" s="29" t="n">
        <f aca="false">(1-(1-'Calculate from Values'!$A29/'Calculate from Values'!$N$2)^2)*'Calculate from Values'!$U$4</f>
        <v>-3896.47058823529</v>
      </c>
      <c r="S29" s="29" t="n">
        <f aca="false">MAX(0,(1-'Calculate from Values'!$A$4*('Calculate from Values'!$I$2-'Calculate from Values'!$A29)^2)*'Calculate from Values'!$M$2)</f>
        <v>1248.50591715976</v>
      </c>
      <c r="T29" s="29" t="n">
        <f aca="false">MAX(0,('Calculate from Values'!$Q$2*(1-'Calculate from Values'!$Q$4*('Calculate from Values'!$A29-'Calculate from Values'!$J$2))+(1-'Calculate from Values'!$Q$2)*(1-'Calculate from Values'!$R$4*('Calculate from Values'!$A29-'Calculate from Values'!$J$2)^2))*'Calculate from Values'!$M$2)</f>
        <v>2033.13434048083</v>
      </c>
      <c r="U29" s="29" t="n">
        <f aca="false">MAX(0,('Calculate from Values'!$D$2-'Calculate from Values'!$S$4*('Calculate from Values'!$A29-'Calculate from Values'!$A$2)^2)/1.36*9550/MAX(1,'Calculate from Values'!$A29))</f>
        <v>1871.53132992327</v>
      </c>
      <c r="V29" s="29" t="n">
        <f aca="false">MAX(0,'Calculate from Values'!$P$4*MIN('Calculate from Values'!$E$2/MAX(1,'Calculate from Values'!$A29),1-(MAX(0,'Calculate from Values'!$A29-'Calculate from Values'!$E$2)/'Calculate from Values'!$P$2)^'Calculate from Values'!$R$2))</f>
        <v>0</v>
      </c>
      <c r="W29" s="29" t="n">
        <f aca="false">IF('Calculate from Values'!$A29&lt;=0,0,IF('Calculate from Values'!$A29&lt;='Calculate from Values'!$A$2,'Calculate from Values'!$B$2/1.36*9550/'Calculate from Values'!$A29*('Calculate from Values'!$AC$2*'Calculate from Values'!$A29/'Calculate from Values'!$A$2+1-'Calculate from Values'!$AC$2),MAX('Calculate from Values'!$B$2,'Calculate from Values'!$F$2)/1.36*9550/'Calculate from Values'!$A29))</f>
        <v>2112.72378516624</v>
      </c>
      <c r="X29" s="29" t="n">
        <f aca="false">IF('Calculate from Values'!$A29&lt;=0,0,IF('Calculate from Values'!$A29&lt;='Calculate from Values'!$A$2,'Calculate from Values'!$D$2/1.36*9550/'Calculate from Values'!$A29*('Calculate from Values'!$AC$2*'Calculate from Values'!$A29/'Calculate from Values'!$A$2+1-'Calculate from Values'!$AC$2),MAX('Calculate from Values'!$D$2,'Calculate from Values'!$H$2)/1.36*9550/'Calculate from Values'!$A29))</f>
        <v>1871.53132992327</v>
      </c>
      <c r="Y29" s="29" t="n">
        <f aca="false">ABS('Calculate from Values'!$F29-'Calculate from Values'!$G29)</f>
        <v>0</v>
      </c>
    </row>
    <row r="30" customFormat="false" ht="15" hidden="false" customHeight="false" outlineLevel="0" collapsed="false">
      <c r="A30" s="29" t="n">
        <v>2350</v>
      </c>
      <c r="B30" s="29" t="n">
        <f aca="false">MIN('Calculate from Values'!$W30,MAX(0,IF('Calculate from Values'!$A30&lt;'Calculate from Values'!$N$2,(1-'Calculate from Values'!$A30/'Calculate from Values'!$N$2)*'Calculate from Values'!$M30+'Calculate from Values'!$A30/'Calculate from Values'!$N$2*'Calculate from Values'!$N30,IF('Calculate from Values'!$A30&gt;='Calculate from Values'!$A$2,IF('Calculate from Values'!$A30&gt;'Calculate from Values'!$E$2,'Calculate from Values'!$Q30,'Calculate from Values'!$P30),IF('Calculate from Values'!$A30&lt;'Calculate from Values'!$I$2,'Calculate from Values'!$N30,IF('Calculate from Values'!$A30&gt;'Calculate from Values'!$J$2,'Calculate from Values'!$O30,'Calculate from Values'!$K$2))))))</f>
        <v>0</v>
      </c>
      <c r="C30" s="33"/>
      <c r="D30" s="29" t="n">
        <f aca="false">MIN('Calculate from Values'!$X30,MAX(0,IF('Calculate from Values'!$A30&lt;'Calculate from Values'!$N$2,(1-'Calculate from Values'!$A30/'Calculate from Values'!$N$2)*'Calculate from Values'!$R30+'Calculate from Values'!$A30/'Calculate from Values'!$N$2*'Calculate from Values'!$S30,IF('Calculate from Values'!$A30&gt;='Calculate from Values'!$A$2,IF('Calculate from Values'!$A30&gt;'Calculate from Values'!$E$2,'Calculate from Values'!$V30,'Calculate from Values'!$U30),IF('Calculate from Values'!$A30&lt;'Calculate from Values'!$I$2,'Calculate from Values'!$S30,IF('Calculate from Values'!$A30&gt;'Calculate from Values'!$J$2,'Calculate from Values'!$T30,'Calculate from Values'!$M$2))))))</f>
        <v>0</v>
      </c>
      <c r="E30" s="33"/>
      <c r="F30" s="29" t="n">
        <f aca="false">'Calculate from Values'!$T$2*IF('Calculate from Values'!$C30&gt;0,'Calculate from Values'!$C30,'Calculate from Values'!$B30)</f>
        <v>0</v>
      </c>
      <c r="G30" s="29" t="n">
        <f aca="false">'Calculate from Values'!$T$2*IF('Calculate from Values'!$E30&gt;0,'Calculate from Values'!$E30,'Calculate from Values'!$D30)</f>
        <v>0</v>
      </c>
      <c r="H30" s="29" t="n">
        <f aca="false">1.36*'Calculate from Values'!$A30*'Calculate from Values'!$F30/9550</f>
        <v>0</v>
      </c>
      <c r="I30" s="29" t="n">
        <f aca="false">1.36*'Calculate from Values'!$A30*'Calculate from Values'!$G30/9550</f>
        <v>0</v>
      </c>
      <c r="J30" s="31" t="n">
        <f aca="false">IF('Calculate from Values'!$A30&lt;='Calculate from Values'!$W$2,'Calculate from Values'!$U$2+('Calculate from Values'!$X$2-'Calculate from Values'!$U$2)*(('Calculate from Values'!$W$2-'Calculate from Values'!$A30)/('Calculate from Values'!$W$2-'Calculate from Values'!$N$2))^2,IF('Calculate from Values'!$A30&lt;='Calculate from Values'!$E$2,'Calculate from Values'!$U$2+('Calculate from Values'!$V$2-'Calculate from Values'!$U$2)*(('Calculate from Values'!$A30-'Calculate from Values'!$W$2)/('Calculate from Values'!$E$2-'Calculate from Values'!$W$2))^2,IF('Calculate from Values'!$F30&gt;0,'Calculate from Values'!$V$2*'Calculate from Values'!$E$4/'Calculate from Values'!$F30*'Calculate from Values'!$A30/'Calculate from Values'!$E$2,0)))</f>
        <v>0</v>
      </c>
      <c r="K30" s="32" t="str">
        <f aca="false">IF('Calculate from Values'!$A30&gt;'Calculate from Values'!$E$2+'Calculate from Values'!$P$2+99,"",IF('Calculate from Values'!$A30&lt;1,'Calculate from Values'!$V$4,CONCATENATE("        &lt;torque rpm=""",'Calculate from Values'!$A30,""" motorTorque=""",ROUND('Calculate from Values'!$F30,0),"""",IF('Calculate from Values'!$W$4&gt;0.01,CONCATENATE(" motorTorqueEco=""",ROUND('Calculate from Values'!$G30,0),""""),"")," fuelUsageRatio=""",ROUND('Calculate from Values'!$J30,1),"""/&gt;",CONCATENATE(IF('Calculate from Values'!$C30&gt;0,CONCATENATE("&lt;!-- manualData: ",'Calculate from Values'!$C30,"--&gt;"),""),IF('Calculate from Values'!$E30&gt;0,CONCATENATE("&lt;!-- manDataEco: ",'Calculate from Values'!$E30,"--&gt;"),"")))))</f>
        <v/>
      </c>
      <c r="L30" s="32" t="str">
        <f aca="false">IF('Calculate from Values'!$A30&lt;1,'Calculate from Values'!$V$4,IF(A29&gt;'Calculate from Values'!$Y$2,"",IF('Calculate from Values'!$A30&gt;'Calculate from Values'!$Y$2,"        &lt;torque normRpm=""1"" torque=""0""/&gt;",CONCATENATE("        &lt;torque normRpm=""",MIN(ROUND('Calculate from Values'!$A30/'Calculate from Values'!$Y$2,3),0.999),""" torque=""",ROUND('Calculate from Values'!$F30/MAX('Calculate from Values'!$F$7:$F$62),3),"""/&gt;"))))</f>
        <v/>
      </c>
      <c r="M30" s="29" t="n">
        <f aca="false">(1-(1-'Calculate from Values'!$A30/'Calculate from Values'!$N$2)^2)*'Calculate from Values'!$T$4</f>
        <v>-5285.15</v>
      </c>
      <c r="N30" s="29" t="n">
        <f aca="false">MAX(0,(1-'Calculate from Values'!$A$4*('Calculate from Values'!$I$2-'Calculate from Values'!$A30)^2)*'Calculate from Values'!$K$2)</f>
        <v>1374.13439349112</v>
      </c>
      <c r="O30" s="29" t="n">
        <f aca="false">MAX(0,('Calculate from Values'!$Q$2*(1-'Calculate from Values'!$B$4*('Calculate from Values'!$A30-'Calculate from Values'!$J$2))+(1-'Calculate from Values'!$Q$2)*(1-'Calculate from Values'!$C$4*('Calculate from Values'!$A30-'Calculate from Values'!$J$2)^2))*'Calculate from Values'!$K$2)</f>
        <v>1790.52321981424</v>
      </c>
      <c r="P30" s="29" t="n">
        <f aca="false">MAX(0,('Calculate from Values'!$B$2-'Calculate from Values'!$D$4*('Calculate from Values'!$A30-'Calculate from Values'!$A$2)^2)/1.36*9550/MAX(1,'Calculate from Values'!$A30))</f>
        <v>1886.24452440551</v>
      </c>
      <c r="Q30" s="29" t="n">
        <f aca="false">MAX(0,'Calculate from Values'!$F$4*MIN('Calculate from Values'!$E$2/MAX(1,'Calculate from Values'!$A30),1-(MAX(0,'Calculate from Values'!$A30-'Calculate from Values'!$E$2)/'Calculate from Values'!$P$2)^'Calculate from Values'!$R$2))</f>
        <v>0</v>
      </c>
      <c r="R30" s="29" t="n">
        <f aca="false">(1-(1-'Calculate from Values'!$A30/'Calculate from Values'!$N$2)^2)*'Calculate from Values'!$U$4</f>
        <v>-4312.94117647059</v>
      </c>
      <c r="S30" s="29" t="n">
        <f aca="false">MAX(0,(1-'Calculate from Values'!$A$4*('Calculate from Values'!$I$2-'Calculate from Values'!$A30)^2)*'Calculate from Values'!$M$2)</f>
        <v>1121.36094674556</v>
      </c>
      <c r="T30" s="29" t="n">
        <f aca="false">MAX(0,('Calculate from Values'!$Q$2*(1-'Calculate from Values'!$Q$4*('Calculate from Values'!$A30-'Calculate from Values'!$J$2))+(1-'Calculate from Values'!$Q$2)*(1-'Calculate from Values'!$R$4*('Calculate from Values'!$A30-'Calculate from Values'!$J$2)^2))*'Calculate from Values'!$M$2)</f>
        <v>1996.61377708978</v>
      </c>
      <c r="U30" s="29" t="n">
        <f aca="false">MAX(0,('Calculate from Values'!$D$2-'Calculate from Values'!$S$4*('Calculate from Values'!$A30-'Calculate from Values'!$A$2)^2)/1.36*9550/MAX(1,'Calculate from Values'!$A30))</f>
        <v>1831.71151439299</v>
      </c>
      <c r="V30" s="29" t="n">
        <f aca="false">MAX(0,'Calculate from Values'!$P$4*MIN('Calculate from Values'!$E$2/MAX(1,'Calculate from Values'!$A30),1-(MAX(0,'Calculate from Values'!$A30-'Calculate from Values'!$E$2)/'Calculate from Values'!$P$2)^'Calculate from Values'!$R$2))</f>
        <v>0</v>
      </c>
      <c r="W30" s="29" t="n">
        <f aca="false">IF('Calculate from Values'!$A30&lt;=0,0,IF('Calculate from Values'!$A30&lt;='Calculate from Values'!$A$2,'Calculate from Values'!$B$2/1.36*9550/'Calculate from Values'!$A30*('Calculate from Values'!$AC$2*'Calculate from Values'!$A30/'Calculate from Values'!$A$2+1-'Calculate from Values'!$AC$2),MAX('Calculate from Values'!$B$2,'Calculate from Values'!$F$2)/1.36*9550/'Calculate from Values'!$A30))</f>
        <v>2067.77221526909</v>
      </c>
      <c r="X30" s="29" t="n">
        <f aca="false">IF('Calculate from Values'!$A30&lt;=0,0,IF('Calculate from Values'!$A30&lt;='Calculate from Values'!$A$2,'Calculate from Values'!$D$2/1.36*9550/'Calculate from Values'!$A30*('Calculate from Values'!$AC$2*'Calculate from Values'!$A30/'Calculate from Values'!$A$2+1-'Calculate from Values'!$AC$2),MAX('Calculate from Values'!$D$2,'Calculate from Values'!$H$2)/1.36*9550/'Calculate from Values'!$A30))</f>
        <v>1831.71151439299</v>
      </c>
      <c r="Y30" s="29" t="n">
        <f aca="false">ABS('Calculate from Values'!$F30-'Calculate from Values'!$G30)</f>
        <v>0</v>
      </c>
    </row>
    <row r="31" customFormat="false" ht="15" hidden="false" customHeight="false" outlineLevel="0" collapsed="false">
      <c r="A31" s="29" t="n">
        <v>2400</v>
      </c>
      <c r="B31" s="29" t="n">
        <f aca="false">MIN('Calculate from Values'!$W31,MAX(0,IF('Calculate from Values'!$A31&lt;'Calculate from Values'!$N$2,(1-'Calculate from Values'!$A31/'Calculate from Values'!$N$2)*'Calculate from Values'!$M31+'Calculate from Values'!$A31/'Calculate from Values'!$N$2*'Calculate from Values'!$N31,IF('Calculate from Values'!$A31&gt;='Calculate from Values'!$A$2,IF('Calculate from Values'!$A31&gt;'Calculate from Values'!$E$2,'Calculate from Values'!$Q31,'Calculate from Values'!$P31),IF('Calculate from Values'!$A31&lt;'Calculate from Values'!$I$2,'Calculate from Values'!$N31,IF('Calculate from Values'!$A31&gt;'Calculate from Values'!$J$2,'Calculate from Values'!$O31,'Calculate from Values'!$K$2))))))</f>
        <v>0</v>
      </c>
      <c r="C31" s="33"/>
      <c r="D31" s="29" t="n">
        <f aca="false">MIN('Calculate from Values'!$X31,MAX(0,IF('Calculate from Values'!$A31&lt;'Calculate from Values'!$N$2,(1-'Calculate from Values'!$A31/'Calculate from Values'!$N$2)*'Calculate from Values'!$R31+'Calculate from Values'!$A31/'Calculate from Values'!$N$2*'Calculate from Values'!$S31,IF('Calculate from Values'!$A31&gt;='Calculate from Values'!$A$2,IF('Calculate from Values'!$A31&gt;'Calculate from Values'!$E$2,'Calculate from Values'!$V31,'Calculate from Values'!$U31),IF('Calculate from Values'!$A31&lt;'Calculate from Values'!$I$2,'Calculate from Values'!$S31,IF('Calculate from Values'!$A31&gt;'Calculate from Values'!$J$2,'Calculate from Values'!$T31,'Calculate from Values'!$M$2))))))</f>
        <v>0</v>
      </c>
      <c r="E31" s="33"/>
      <c r="F31" s="29" t="n">
        <f aca="false">'Calculate from Values'!$T$2*IF('Calculate from Values'!$C31&gt;0,'Calculate from Values'!$C31,'Calculate from Values'!$B31)</f>
        <v>0</v>
      </c>
      <c r="G31" s="29" t="n">
        <f aca="false">'Calculate from Values'!$T$2*IF('Calculate from Values'!$E31&gt;0,'Calculate from Values'!$E31,'Calculate from Values'!$D31)</f>
        <v>0</v>
      </c>
      <c r="H31" s="29" t="n">
        <f aca="false">1.36*'Calculate from Values'!$A31*'Calculate from Values'!$F31/9550</f>
        <v>0</v>
      </c>
      <c r="I31" s="29" t="n">
        <f aca="false">1.36*'Calculate from Values'!$A31*'Calculate from Values'!$G31/9550</f>
        <v>0</v>
      </c>
      <c r="J31" s="31" t="n">
        <f aca="false">IF('Calculate from Values'!$A31&lt;='Calculate from Values'!$W$2,'Calculate from Values'!$U$2+('Calculate from Values'!$X$2-'Calculate from Values'!$U$2)*(('Calculate from Values'!$W$2-'Calculate from Values'!$A31)/('Calculate from Values'!$W$2-'Calculate from Values'!$N$2))^2,IF('Calculate from Values'!$A31&lt;='Calculate from Values'!$E$2,'Calculate from Values'!$U$2+('Calculate from Values'!$V$2-'Calculate from Values'!$U$2)*(('Calculate from Values'!$A31-'Calculate from Values'!$W$2)/('Calculate from Values'!$E$2-'Calculate from Values'!$W$2))^2,IF('Calculate from Values'!$F31&gt;0,'Calculate from Values'!$V$2*'Calculate from Values'!$E$4/'Calculate from Values'!$F31*'Calculate from Values'!$A31/'Calculate from Values'!$E$2,0)))</f>
        <v>0</v>
      </c>
      <c r="K31" s="32" t="str">
        <f aca="false">IF('Calculate from Values'!$A31&gt;'Calculate from Values'!$E$2+'Calculate from Values'!$P$2+99,"",IF('Calculate from Values'!$A31&lt;1,'Calculate from Values'!$V$4,CONCATENATE("        &lt;torque rpm=""",'Calculate from Values'!$A31,""" motorTorque=""",ROUND('Calculate from Values'!$F31,0),"""",IF('Calculate from Values'!$W$4&gt;0.01,CONCATENATE(" motorTorqueEco=""",ROUND('Calculate from Values'!$G31,0),""""),"")," fuelUsageRatio=""",ROUND('Calculate from Values'!$J31,1),"""/&gt;",CONCATENATE(IF('Calculate from Values'!$C31&gt;0,CONCATENATE("&lt;!-- manualData: ",'Calculate from Values'!$C31,"--&gt;"),""),IF('Calculate from Values'!$E31&gt;0,CONCATENATE("&lt;!-- manDataEco: ",'Calculate from Values'!$E31,"--&gt;"),"")))))</f>
        <v/>
      </c>
      <c r="L31" s="32" t="str">
        <f aca="false">IF('Calculate from Values'!$A31&lt;1,'Calculate from Values'!$V$4,IF(A30&gt;'Calculate from Values'!$Y$2,"",IF('Calculate from Values'!$A31&gt;'Calculate from Values'!$Y$2,"        &lt;torque normRpm=""1"" torque=""0""/&gt;",CONCATENATE("        &lt;torque normRpm=""",MIN(ROUND('Calculate from Values'!$A31/'Calculate from Values'!$Y$2,3),0.999),""" torque=""",ROUND('Calculate from Values'!$F31/MAX('Calculate from Values'!$F$7:$F$62),3),"""/&gt;"))))</f>
        <v/>
      </c>
      <c r="M31" s="29" t="n">
        <f aca="false">(1-(1-'Calculate from Values'!$A31/'Calculate from Values'!$N$2)^2)*'Calculate from Values'!$T$4</f>
        <v>-5812.8</v>
      </c>
      <c r="N31" s="29" t="n">
        <f aca="false">MAX(0,(1-'Calculate from Values'!$A$4*('Calculate from Values'!$I$2-'Calculate from Values'!$A31)^2)*'Calculate from Values'!$K$2)</f>
        <v>1210.17146819527</v>
      </c>
      <c r="O31" s="29" t="n">
        <f aca="false">MAX(0,('Calculate from Values'!$Q$2*(1-'Calculate from Values'!$B$4*('Calculate from Values'!$A31-'Calculate from Values'!$J$2))+(1-'Calculate from Values'!$Q$2)*(1-'Calculate from Values'!$C$4*('Calculate from Values'!$A31-'Calculate from Values'!$J$2)^2))*'Calculate from Values'!$K$2)</f>
        <v>1681.63035584604</v>
      </c>
      <c r="P31" s="29" t="n">
        <f aca="false">MAX(0,('Calculate from Values'!$B$2-'Calculate from Values'!$D$4*('Calculate from Values'!$A31-'Calculate from Values'!$A$2)^2)/1.36*9550/MAX(1,'Calculate from Values'!$A31))</f>
        <v>1805.25428921569</v>
      </c>
      <c r="Q31" s="29" t="n">
        <f aca="false">MAX(0,'Calculate from Values'!$F$4*MIN('Calculate from Values'!$E$2/MAX(1,'Calculate from Values'!$A31),1-(MAX(0,'Calculate from Values'!$A31-'Calculate from Values'!$E$2)/'Calculate from Values'!$P$2)^'Calculate from Values'!$R$2))</f>
        <v>0</v>
      </c>
      <c r="R31" s="29" t="n">
        <f aca="false">(1-(1-'Calculate from Values'!$A31/'Calculate from Values'!$N$2)^2)*'Calculate from Values'!$U$4</f>
        <v>-4743.52941176471</v>
      </c>
      <c r="S31" s="29" t="n">
        <f aca="false">MAX(0,(1-'Calculate from Values'!$A$4*('Calculate from Values'!$I$2-'Calculate from Values'!$A31)^2)*'Calculate from Values'!$M$2)</f>
        <v>987.559171597633</v>
      </c>
      <c r="T31" s="29" t="n">
        <f aca="false">MAX(0,('Calculate from Values'!$Q$2*(1-'Calculate from Values'!$Q$4*('Calculate from Values'!$A31-'Calculate from Values'!$J$2))+(1-'Calculate from Values'!$Q$2)*(1-'Calculate from Values'!$R$4*('Calculate from Values'!$A31-'Calculate from Values'!$J$2)^2))*'Calculate from Values'!$M$2)</f>
        <v>1958.43318809005</v>
      </c>
      <c r="U31" s="29" t="n">
        <f aca="false">MAX(0,('Calculate from Values'!$D$2-'Calculate from Values'!$S$4*('Calculate from Values'!$A31-'Calculate from Values'!$A$2)^2)/1.36*9550/MAX(1,'Calculate from Values'!$A31))</f>
        <v>1793.55085784314</v>
      </c>
      <c r="V31" s="29" t="n">
        <f aca="false">MAX(0,'Calculate from Values'!$P$4*MIN('Calculate from Values'!$E$2/MAX(1,'Calculate from Values'!$A31),1-(MAX(0,'Calculate from Values'!$A31-'Calculate from Values'!$E$2)/'Calculate from Values'!$P$2)^'Calculate from Values'!$R$2))</f>
        <v>0</v>
      </c>
      <c r="W31" s="29" t="n">
        <f aca="false">IF('Calculate from Values'!$A31&lt;=0,0,IF('Calculate from Values'!$A31&lt;='Calculate from Values'!$A$2,'Calculate from Values'!$B$2/1.36*9550/'Calculate from Values'!$A31*('Calculate from Values'!$AC$2*'Calculate from Values'!$A31/'Calculate from Values'!$A$2+1-'Calculate from Values'!$AC$2),MAX('Calculate from Values'!$B$2,'Calculate from Values'!$F$2)/1.36*9550/'Calculate from Values'!$A31))</f>
        <v>2024.69362745098</v>
      </c>
      <c r="X31" s="29" t="n">
        <f aca="false">IF('Calculate from Values'!$A31&lt;=0,0,IF('Calculate from Values'!$A31&lt;='Calculate from Values'!$A$2,'Calculate from Values'!$D$2/1.36*9550/'Calculate from Values'!$A31*('Calculate from Values'!$AC$2*'Calculate from Values'!$A31/'Calculate from Values'!$A$2+1-'Calculate from Values'!$AC$2),MAX('Calculate from Values'!$D$2,'Calculate from Values'!$H$2)/1.36*9550/'Calculate from Values'!$A31))</f>
        <v>1793.55085784314</v>
      </c>
      <c r="Y31" s="29" t="n">
        <f aca="false">ABS('Calculate from Values'!$F31-'Calculate from Values'!$G31)</f>
        <v>0</v>
      </c>
    </row>
    <row r="32" customFormat="false" ht="15" hidden="false" customHeight="false" outlineLevel="0" collapsed="false">
      <c r="A32" s="29" t="n">
        <v>2450</v>
      </c>
      <c r="B32" s="29" t="n">
        <f aca="false">MIN('Calculate from Values'!$W32,MAX(0,IF('Calculate from Values'!$A32&lt;'Calculate from Values'!$N$2,(1-'Calculate from Values'!$A32/'Calculate from Values'!$N$2)*'Calculate from Values'!$M32+'Calculate from Values'!$A32/'Calculate from Values'!$N$2*'Calculate from Values'!$N32,IF('Calculate from Values'!$A32&gt;='Calculate from Values'!$A$2,IF('Calculate from Values'!$A32&gt;'Calculate from Values'!$E$2,'Calculate from Values'!$Q32,'Calculate from Values'!$P32),IF('Calculate from Values'!$A32&lt;'Calculate from Values'!$I$2,'Calculate from Values'!$N32,IF('Calculate from Values'!$A32&gt;'Calculate from Values'!$J$2,'Calculate from Values'!$O32,'Calculate from Values'!$K$2))))))</f>
        <v>0</v>
      </c>
      <c r="C32" s="33"/>
      <c r="D32" s="29" t="n">
        <f aca="false">MIN('Calculate from Values'!$X32,MAX(0,IF('Calculate from Values'!$A32&lt;'Calculate from Values'!$N$2,(1-'Calculate from Values'!$A32/'Calculate from Values'!$N$2)*'Calculate from Values'!$R32+'Calculate from Values'!$A32/'Calculate from Values'!$N$2*'Calculate from Values'!$S32,IF('Calculate from Values'!$A32&gt;='Calculate from Values'!$A$2,IF('Calculate from Values'!$A32&gt;'Calculate from Values'!$E$2,'Calculate from Values'!$V32,'Calculate from Values'!$U32),IF('Calculate from Values'!$A32&lt;'Calculate from Values'!$I$2,'Calculate from Values'!$S32,IF('Calculate from Values'!$A32&gt;'Calculate from Values'!$J$2,'Calculate from Values'!$T32,'Calculate from Values'!$M$2))))))</f>
        <v>0</v>
      </c>
      <c r="E32" s="33"/>
      <c r="F32" s="29" t="n">
        <f aca="false">'Calculate from Values'!$T$2*IF('Calculate from Values'!$C32&gt;0,'Calculate from Values'!$C32,'Calculate from Values'!$B32)</f>
        <v>0</v>
      </c>
      <c r="G32" s="29" t="n">
        <f aca="false">'Calculate from Values'!$T$2*IF('Calculate from Values'!$E32&gt;0,'Calculate from Values'!$E32,'Calculate from Values'!$D32)</f>
        <v>0</v>
      </c>
      <c r="H32" s="29" t="n">
        <f aca="false">1.36*'Calculate from Values'!$A32*'Calculate from Values'!$F32/9550</f>
        <v>0</v>
      </c>
      <c r="I32" s="29" t="n">
        <f aca="false">1.36*'Calculate from Values'!$A32*'Calculate from Values'!$G32/9550</f>
        <v>0</v>
      </c>
      <c r="J32" s="31" t="n">
        <f aca="false">IF('Calculate from Values'!$A32&lt;='Calculate from Values'!$W$2,'Calculate from Values'!$U$2+('Calculate from Values'!$X$2-'Calculate from Values'!$U$2)*(('Calculate from Values'!$W$2-'Calculate from Values'!$A32)/('Calculate from Values'!$W$2-'Calculate from Values'!$N$2))^2,IF('Calculate from Values'!$A32&lt;='Calculate from Values'!$E$2,'Calculate from Values'!$U$2+('Calculate from Values'!$V$2-'Calculate from Values'!$U$2)*(('Calculate from Values'!$A32-'Calculate from Values'!$W$2)/('Calculate from Values'!$E$2-'Calculate from Values'!$W$2))^2,IF('Calculate from Values'!$F32&gt;0,'Calculate from Values'!$V$2*'Calculate from Values'!$E$4/'Calculate from Values'!$F32*'Calculate from Values'!$A32/'Calculate from Values'!$E$2,0)))</f>
        <v>0</v>
      </c>
      <c r="K32" s="32" t="str">
        <f aca="false">IF('Calculate from Values'!$A32&gt;'Calculate from Values'!$E$2+'Calculate from Values'!$P$2+99,"",IF('Calculate from Values'!$A32&lt;1,'Calculate from Values'!$V$4,CONCATENATE("        &lt;torque rpm=""",'Calculate from Values'!$A32,""" motorTorque=""",ROUND('Calculate from Values'!$F32,0),"""",IF('Calculate from Values'!$W$4&gt;0.01,CONCATENATE(" motorTorqueEco=""",ROUND('Calculate from Values'!$G32,0),""""),"")," fuelUsageRatio=""",ROUND('Calculate from Values'!$J32,1),"""/&gt;",CONCATENATE(IF('Calculate from Values'!$C32&gt;0,CONCATENATE("&lt;!-- manualData: ",'Calculate from Values'!$C32,"--&gt;"),""),IF('Calculate from Values'!$E32&gt;0,CONCATENATE("&lt;!-- manDataEco: ",'Calculate from Values'!$E32,"--&gt;"),"")))))</f>
        <v/>
      </c>
      <c r="L32" s="32" t="str">
        <f aca="false">IF('Calculate from Values'!$A32&lt;1,'Calculate from Values'!$V$4,IF(A31&gt;'Calculate from Values'!$Y$2,"",IF('Calculate from Values'!$A32&gt;'Calculate from Values'!$Y$2,"        &lt;torque normRpm=""1"" torque=""0""/&gt;",CONCATENATE("        &lt;torque normRpm=""",MIN(ROUND('Calculate from Values'!$A32/'Calculate from Values'!$Y$2,3),0.999),""" torque=""",ROUND('Calculate from Values'!$F32/MAX('Calculate from Values'!$F$7:$F$62),3),"""/&gt;"))))</f>
        <v/>
      </c>
      <c r="M32" s="29" t="n">
        <f aca="false">(1-(1-'Calculate from Values'!$A32/'Calculate from Values'!$N$2)^2)*'Calculate from Values'!$T$4</f>
        <v>-6357.75</v>
      </c>
      <c r="N32" s="29" t="n">
        <f aca="false">MAX(0,(1-'Calculate from Values'!$A$4*('Calculate from Values'!$I$2-'Calculate from Values'!$A32)^2)*'Calculate from Values'!$K$2)</f>
        <v>1038.05118343195</v>
      </c>
      <c r="O32" s="29" t="n">
        <f aca="false">MAX(0,('Calculate from Values'!$Q$2*(1-'Calculate from Values'!$B$4*('Calculate from Values'!$A32-'Calculate from Values'!$J$2))+(1-'Calculate from Values'!$Q$2)*(1-'Calculate from Values'!$C$4*('Calculate from Values'!$A32-'Calculate from Values'!$J$2)^2))*'Calculate from Values'!$K$2)</f>
        <v>1568.0030195314</v>
      </c>
      <c r="P32" s="29" t="n">
        <f aca="false">MAX(0,('Calculate from Values'!$B$2-'Calculate from Values'!$D$4*('Calculate from Values'!$A32-'Calculate from Values'!$A$2)^2)/1.36*9550/MAX(1,'Calculate from Values'!$A32))</f>
        <v>1723.27055822329</v>
      </c>
      <c r="Q32" s="29" t="n">
        <f aca="false">MAX(0,'Calculate from Values'!$F$4*MIN('Calculate from Values'!$E$2/MAX(1,'Calculate from Values'!$A32),1-(MAX(0,'Calculate from Values'!$A32-'Calculate from Values'!$E$2)/'Calculate from Values'!$P$2)^'Calculate from Values'!$R$2))</f>
        <v>0</v>
      </c>
      <c r="R32" s="29" t="n">
        <f aca="false">(1-(1-'Calculate from Values'!$A32/'Calculate from Values'!$N$2)^2)*'Calculate from Values'!$U$4</f>
        <v>-5188.23529411765</v>
      </c>
      <c r="S32" s="29" t="n">
        <f aca="false">MAX(0,(1-'Calculate from Values'!$A$4*('Calculate from Values'!$I$2-'Calculate from Values'!$A32)^2)*'Calculate from Values'!$M$2)</f>
        <v>847.100591715976</v>
      </c>
      <c r="T32" s="29" t="n">
        <f aca="false">MAX(0,('Calculate from Values'!$Q$2*(1-'Calculate from Values'!$Q$4*('Calculate from Values'!$A32-'Calculate from Values'!$J$2))+(1-'Calculate from Values'!$Q$2)*(1-'Calculate from Values'!$R$4*('Calculate from Values'!$A32-'Calculate from Values'!$J$2)^2))*'Calculate from Values'!$M$2)</f>
        <v>1918.59257348163</v>
      </c>
      <c r="U32" s="29" t="n">
        <f aca="false">MAX(0,('Calculate from Values'!$D$2-'Calculate from Values'!$S$4*('Calculate from Values'!$A32-'Calculate from Values'!$A$2)^2)/1.36*9550/MAX(1,'Calculate from Values'!$A32))</f>
        <v>1756.94777911164</v>
      </c>
      <c r="V32" s="29" t="n">
        <f aca="false">MAX(0,'Calculate from Values'!$P$4*MIN('Calculate from Values'!$E$2/MAX(1,'Calculate from Values'!$A32),1-(MAX(0,'Calculate from Values'!$A32-'Calculate from Values'!$E$2)/'Calculate from Values'!$P$2)^'Calculate from Values'!$R$2))</f>
        <v>0</v>
      </c>
      <c r="W32" s="29" t="n">
        <f aca="false">IF('Calculate from Values'!$A32&lt;=0,0,IF('Calculate from Values'!$A32&lt;='Calculate from Values'!$A$2,'Calculate from Values'!$B$2/1.36*9550/'Calculate from Values'!$A32*('Calculate from Values'!$AC$2*'Calculate from Values'!$A32/'Calculate from Values'!$A$2+1-'Calculate from Values'!$AC$2),MAX('Calculate from Values'!$B$2,'Calculate from Values'!$F$2)/1.36*9550/'Calculate from Values'!$A32))</f>
        <v>1983.37334933974</v>
      </c>
      <c r="X32" s="29" t="n">
        <f aca="false">IF('Calculate from Values'!$A32&lt;=0,0,IF('Calculate from Values'!$A32&lt;='Calculate from Values'!$A$2,'Calculate from Values'!$D$2/1.36*9550/'Calculate from Values'!$A32*('Calculate from Values'!$AC$2*'Calculate from Values'!$A32/'Calculate from Values'!$A$2+1-'Calculate from Values'!$AC$2),MAX('Calculate from Values'!$D$2,'Calculate from Values'!$H$2)/1.36*9550/'Calculate from Values'!$A32))</f>
        <v>1756.94777911164</v>
      </c>
      <c r="Y32" s="29" t="n">
        <f aca="false">ABS('Calculate from Values'!$F32-'Calculate from Values'!$G32)</f>
        <v>0</v>
      </c>
    </row>
    <row r="33" customFormat="false" ht="15" hidden="false" customHeight="false" outlineLevel="0" collapsed="false">
      <c r="A33" s="29" t="n">
        <v>2500</v>
      </c>
      <c r="B33" s="29" t="n">
        <f aca="false">MIN('Calculate from Values'!$W33,MAX(0,IF('Calculate from Values'!$A33&lt;'Calculate from Values'!$N$2,(1-'Calculate from Values'!$A33/'Calculate from Values'!$N$2)*'Calculate from Values'!$M33+'Calculate from Values'!$A33/'Calculate from Values'!$N$2*'Calculate from Values'!$N33,IF('Calculate from Values'!$A33&gt;='Calculate from Values'!$A$2,IF('Calculate from Values'!$A33&gt;'Calculate from Values'!$E$2,'Calculate from Values'!$Q33,'Calculate from Values'!$P33),IF('Calculate from Values'!$A33&lt;'Calculate from Values'!$I$2,'Calculate from Values'!$N33,IF('Calculate from Values'!$A33&gt;'Calculate from Values'!$J$2,'Calculate from Values'!$O33,'Calculate from Values'!$K$2))))))</f>
        <v>0</v>
      </c>
      <c r="C33" s="33"/>
      <c r="D33" s="29" t="n">
        <f aca="false">MIN('Calculate from Values'!$X33,MAX(0,IF('Calculate from Values'!$A33&lt;'Calculate from Values'!$N$2,(1-'Calculate from Values'!$A33/'Calculate from Values'!$N$2)*'Calculate from Values'!$R33+'Calculate from Values'!$A33/'Calculate from Values'!$N$2*'Calculate from Values'!$S33,IF('Calculate from Values'!$A33&gt;='Calculate from Values'!$A$2,IF('Calculate from Values'!$A33&gt;'Calculate from Values'!$E$2,'Calculate from Values'!$V33,'Calculate from Values'!$U33),IF('Calculate from Values'!$A33&lt;'Calculate from Values'!$I$2,'Calculate from Values'!$S33,IF('Calculate from Values'!$A33&gt;'Calculate from Values'!$J$2,'Calculate from Values'!$T33,'Calculate from Values'!$M$2))))))</f>
        <v>0</v>
      </c>
      <c r="E33" s="33"/>
      <c r="F33" s="29" t="n">
        <f aca="false">'Calculate from Values'!$T$2*IF('Calculate from Values'!$C33&gt;0,'Calculate from Values'!$C33,'Calculate from Values'!$B33)</f>
        <v>0</v>
      </c>
      <c r="G33" s="29" t="n">
        <f aca="false">'Calculate from Values'!$T$2*IF('Calculate from Values'!$E33&gt;0,'Calculate from Values'!$E33,'Calculate from Values'!$D33)</f>
        <v>0</v>
      </c>
      <c r="H33" s="29" t="n">
        <f aca="false">1.36*'Calculate from Values'!$A33*'Calculate from Values'!$F33/9550</f>
        <v>0</v>
      </c>
      <c r="I33" s="29" t="n">
        <f aca="false">1.36*'Calculate from Values'!$A33*'Calculate from Values'!$G33/9550</f>
        <v>0</v>
      </c>
      <c r="J33" s="31" t="n">
        <f aca="false">IF('Calculate from Values'!$A33&lt;='Calculate from Values'!$W$2,'Calculate from Values'!$U$2+('Calculate from Values'!$X$2-'Calculate from Values'!$U$2)*(('Calculate from Values'!$W$2-'Calculate from Values'!$A33)/('Calculate from Values'!$W$2-'Calculate from Values'!$N$2))^2,IF('Calculate from Values'!$A33&lt;='Calculate from Values'!$E$2,'Calculate from Values'!$U$2+('Calculate from Values'!$V$2-'Calculate from Values'!$U$2)*(('Calculate from Values'!$A33-'Calculate from Values'!$W$2)/('Calculate from Values'!$E$2-'Calculate from Values'!$W$2))^2,IF('Calculate from Values'!$F33&gt;0,'Calculate from Values'!$V$2*'Calculate from Values'!$E$4/'Calculate from Values'!$F33*'Calculate from Values'!$A33/'Calculate from Values'!$E$2,0)))</f>
        <v>0</v>
      </c>
      <c r="K33" s="32" t="str">
        <f aca="false">IF('Calculate from Values'!$A33&gt;'Calculate from Values'!$E$2+'Calculate from Values'!$P$2+99,"",IF('Calculate from Values'!$A33&lt;1,'Calculate from Values'!$V$4,CONCATENATE("        &lt;torque rpm=""",'Calculate from Values'!$A33,""" motorTorque=""",ROUND('Calculate from Values'!$F33,0),"""",IF('Calculate from Values'!$W$4&gt;0.01,CONCATENATE(" motorTorqueEco=""",ROUND('Calculate from Values'!$G33,0),""""),"")," fuelUsageRatio=""",ROUND('Calculate from Values'!$J33,1),"""/&gt;",CONCATENATE(IF('Calculate from Values'!$C33&gt;0,CONCATENATE("&lt;!-- manualData: ",'Calculate from Values'!$C33,"--&gt;"),""),IF('Calculate from Values'!$E33&gt;0,CONCATENATE("&lt;!-- manDataEco: ",'Calculate from Values'!$E33,"--&gt;"),"")))))</f>
        <v/>
      </c>
      <c r="L33" s="32" t="str">
        <f aca="false">IF('Calculate from Values'!$A33&lt;1,'Calculate from Values'!$V$4,IF(A32&gt;'Calculate from Values'!$Y$2,"",IF('Calculate from Values'!$A33&gt;'Calculate from Values'!$Y$2,"        &lt;torque normRpm=""1"" torque=""0""/&gt;",CONCATENATE("        &lt;torque normRpm=""",MIN(ROUND('Calculate from Values'!$A33/'Calculate from Values'!$Y$2,3),0.999),""" torque=""",ROUND('Calculate from Values'!$F33/MAX('Calculate from Values'!$F$7:$F$62),3),"""/&gt;"))))</f>
        <v/>
      </c>
      <c r="M33" s="29" t="n">
        <f aca="false">(1-(1-'Calculate from Values'!$A33/'Calculate from Values'!$N$2)^2)*'Calculate from Values'!$T$4</f>
        <v>-6920</v>
      </c>
      <c r="N33" s="29" t="n">
        <f aca="false">MAX(0,(1-'Calculate from Values'!$A$4*('Calculate from Values'!$I$2-'Calculate from Values'!$A33)^2)*'Calculate from Values'!$K$2)</f>
        <v>857.773539201183</v>
      </c>
      <c r="O33" s="29" t="n">
        <f aca="false">MAX(0,('Calculate from Values'!$Q$2*(1-'Calculate from Values'!$B$4*('Calculate from Values'!$A33-'Calculate from Values'!$J$2))+(1-'Calculate from Values'!$Q$2)*(1-'Calculate from Values'!$C$4*('Calculate from Values'!$A33-'Calculate from Values'!$J$2)^2))*'Calculate from Values'!$K$2)</f>
        <v>1449.64121087031</v>
      </c>
      <c r="P33" s="29" t="n">
        <f aca="false">MAX(0,('Calculate from Values'!$B$2-'Calculate from Values'!$D$4*('Calculate from Values'!$A33-'Calculate from Values'!$A$2)^2)/1.36*9550/MAX(1,'Calculate from Values'!$A33))</f>
        <v>1640.35294117647</v>
      </c>
      <c r="Q33" s="29" t="n">
        <f aca="false">MAX(0,'Calculate from Values'!$F$4*MIN('Calculate from Values'!$E$2/MAX(1,'Calculate from Values'!$A33),1-(MAX(0,'Calculate from Values'!$A33-'Calculate from Values'!$E$2)/'Calculate from Values'!$P$2)^'Calculate from Values'!$R$2))</f>
        <v>0</v>
      </c>
      <c r="R33" s="29" t="n">
        <f aca="false">(1-(1-'Calculate from Values'!$A33/'Calculate from Values'!$N$2)^2)*'Calculate from Values'!$U$4</f>
        <v>-5647.05882352941</v>
      </c>
      <c r="S33" s="29" t="n">
        <f aca="false">MAX(0,(1-'Calculate from Values'!$A$4*('Calculate from Values'!$I$2-'Calculate from Values'!$A33)^2)*'Calculate from Values'!$M$2)</f>
        <v>699.985207100591</v>
      </c>
      <c r="T33" s="29" t="n">
        <f aca="false">MAX(0,('Calculate from Values'!$Q$2*(1-'Calculate from Values'!$Q$4*('Calculate from Values'!$A33-'Calculate from Values'!$J$2))+(1-'Calculate from Values'!$Q$2)*(1-'Calculate from Values'!$R$4*('Calculate from Values'!$A33-'Calculate from Values'!$J$2)^2))*'Calculate from Values'!$M$2)</f>
        <v>1877.09193326453</v>
      </c>
      <c r="U33" s="29" t="n">
        <f aca="false">MAX(0,('Calculate from Values'!$D$2-'Calculate from Values'!$S$4*('Calculate from Values'!$A33-'Calculate from Values'!$A$2)^2)/1.36*9550/MAX(1,'Calculate from Values'!$A33))</f>
        <v>1721.80882352941</v>
      </c>
      <c r="V33" s="29" t="n">
        <f aca="false">MAX(0,'Calculate from Values'!$P$4*MIN('Calculate from Values'!$E$2/MAX(1,'Calculate from Values'!$A33),1-(MAX(0,'Calculate from Values'!$A33-'Calculate from Values'!$E$2)/'Calculate from Values'!$P$2)^'Calculate from Values'!$R$2))</f>
        <v>0</v>
      </c>
      <c r="W33" s="29" t="n">
        <f aca="false">IF('Calculate from Values'!$A33&lt;=0,0,IF('Calculate from Values'!$A33&lt;='Calculate from Values'!$A$2,'Calculate from Values'!$B$2/1.36*9550/'Calculate from Values'!$A33*('Calculate from Values'!$AC$2*'Calculate from Values'!$A33/'Calculate from Values'!$A$2+1-'Calculate from Values'!$AC$2),MAX('Calculate from Values'!$B$2,'Calculate from Values'!$F$2)/1.36*9550/'Calculate from Values'!$A33))</f>
        <v>1943.70588235294</v>
      </c>
      <c r="X33" s="29" t="n">
        <f aca="false">IF('Calculate from Values'!$A33&lt;=0,0,IF('Calculate from Values'!$A33&lt;='Calculate from Values'!$A$2,'Calculate from Values'!$D$2/1.36*9550/'Calculate from Values'!$A33*('Calculate from Values'!$AC$2*'Calculate from Values'!$A33/'Calculate from Values'!$A$2+1-'Calculate from Values'!$AC$2),MAX('Calculate from Values'!$D$2,'Calculate from Values'!$H$2)/1.36*9550/'Calculate from Values'!$A33))</f>
        <v>1721.80882352941</v>
      </c>
      <c r="Y33" s="29" t="n">
        <f aca="false">ABS('Calculate from Values'!$F33-'Calculate from Values'!$G33)</f>
        <v>0</v>
      </c>
    </row>
    <row r="34" customFormat="false" ht="15" hidden="false" customHeight="false" outlineLevel="0" collapsed="false">
      <c r="A34" s="29" t="n">
        <v>2550</v>
      </c>
      <c r="B34" s="29" t="n">
        <f aca="false">MIN('Calculate from Values'!$W34,MAX(0,IF('Calculate from Values'!$A34&lt;'Calculate from Values'!$N$2,(1-'Calculate from Values'!$A34/'Calculate from Values'!$N$2)*'Calculate from Values'!$M34+'Calculate from Values'!$A34/'Calculate from Values'!$N$2*'Calculate from Values'!$N34,IF('Calculate from Values'!$A34&gt;='Calculate from Values'!$A$2,IF('Calculate from Values'!$A34&gt;'Calculate from Values'!$E$2,'Calculate from Values'!$Q34,'Calculate from Values'!$P34),IF('Calculate from Values'!$A34&lt;'Calculate from Values'!$I$2,'Calculate from Values'!$N34,IF('Calculate from Values'!$A34&gt;'Calculate from Values'!$J$2,'Calculate from Values'!$O34,'Calculate from Values'!$K$2))))))</f>
        <v>0</v>
      </c>
      <c r="C34" s="33"/>
      <c r="D34" s="29" t="n">
        <f aca="false">MIN('Calculate from Values'!$X34,MAX(0,IF('Calculate from Values'!$A34&lt;'Calculate from Values'!$N$2,(1-'Calculate from Values'!$A34/'Calculate from Values'!$N$2)*'Calculate from Values'!$R34+'Calculate from Values'!$A34/'Calculate from Values'!$N$2*'Calculate from Values'!$S34,IF('Calculate from Values'!$A34&gt;='Calculate from Values'!$A$2,IF('Calculate from Values'!$A34&gt;'Calculate from Values'!$E$2,'Calculate from Values'!$V34,'Calculate from Values'!$U34),IF('Calculate from Values'!$A34&lt;'Calculate from Values'!$I$2,'Calculate from Values'!$S34,IF('Calculate from Values'!$A34&gt;'Calculate from Values'!$J$2,'Calculate from Values'!$T34,'Calculate from Values'!$M$2))))))</f>
        <v>0</v>
      </c>
      <c r="E34" s="33"/>
      <c r="F34" s="29" t="n">
        <f aca="false">'Calculate from Values'!$T$2*IF('Calculate from Values'!$C34&gt;0,'Calculate from Values'!$C34,'Calculate from Values'!$B34)</f>
        <v>0</v>
      </c>
      <c r="G34" s="29" t="n">
        <f aca="false">'Calculate from Values'!$T$2*IF('Calculate from Values'!$E34&gt;0,'Calculate from Values'!$E34,'Calculate from Values'!$D34)</f>
        <v>0</v>
      </c>
      <c r="H34" s="29" t="n">
        <f aca="false">1.36*'Calculate from Values'!$A34*'Calculate from Values'!$F34/9550</f>
        <v>0</v>
      </c>
      <c r="I34" s="29" t="n">
        <f aca="false">1.36*'Calculate from Values'!$A34*'Calculate from Values'!$G34/9550</f>
        <v>0</v>
      </c>
      <c r="J34" s="31" t="n">
        <f aca="false">IF('Calculate from Values'!$A34&lt;='Calculate from Values'!$W$2,'Calculate from Values'!$U$2+('Calculate from Values'!$X$2-'Calculate from Values'!$U$2)*(('Calculate from Values'!$W$2-'Calculate from Values'!$A34)/('Calculate from Values'!$W$2-'Calculate from Values'!$N$2))^2,IF('Calculate from Values'!$A34&lt;='Calculate from Values'!$E$2,'Calculate from Values'!$U$2+('Calculate from Values'!$V$2-'Calculate from Values'!$U$2)*(('Calculate from Values'!$A34-'Calculate from Values'!$W$2)/('Calculate from Values'!$E$2-'Calculate from Values'!$W$2))^2,IF('Calculate from Values'!$F34&gt;0,'Calculate from Values'!$V$2*'Calculate from Values'!$E$4/'Calculate from Values'!$F34*'Calculate from Values'!$A34/'Calculate from Values'!$E$2,0)))</f>
        <v>0</v>
      </c>
      <c r="K34" s="32" t="str">
        <f aca="false">IF('Calculate from Values'!$A34&gt;'Calculate from Values'!$E$2+'Calculate from Values'!$P$2+99,"",IF('Calculate from Values'!$A34&lt;1,'Calculate from Values'!$V$4,CONCATENATE("        &lt;torque rpm=""",'Calculate from Values'!$A34,""" motorTorque=""",ROUND('Calculate from Values'!$F34,0),"""",IF('Calculate from Values'!$W$4&gt;0.01,CONCATENATE(" motorTorqueEco=""",ROUND('Calculate from Values'!$G34,0),""""),"")," fuelUsageRatio=""",ROUND('Calculate from Values'!$J34,1),"""/&gt;",CONCATENATE(IF('Calculate from Values'!$C34&gt;0,CONCATENATE("&lt;!-- manualData: ",'Calculate from Values'!$C34,"--&gt;"),""),IF('Calculate from Values'!$E34&gt;0,CONCATENATE("&lt;!-- manDataEco: ",'Calculate from Values'!$E34,"--&gt;"),"")))))</f>
        <v/>
      </c>
      <c r="L34" s="32" t="str">
        <f aca="false">IF('Calculate from Values'!$A34&lt;1,'Calculate from Values'!$V$4,IF(A33&gt;'Calculate from Values'!$Y$2,"",IF('Calculate from Values'!$A34&gt;'Calculate from Values'!$Y$2,"        &lt;torque normRpm=""1"" torque=""0""/&gt;",CONCATENATE("        &lt;torque normRpm=""",MIN(ROUND('Calculate from Values'!$A34/'Calculate from Values'!$Y$2,3),0.999),""" torque=""",ROUND('Calculate from Values'!$F34/MAX('Calculate from Values'!$F$7:$F$62),3),"""/&gt;"))))</f>
        <v/>
      </c>
      <c r="M34" s="29" t="n">
        <f aca="false">(1-(1-'Calculate from Values'!$A34/'Calculate from Values'!$N$2)^2)*'Calculate from Values'!$T$4</f>
        <v>-7499.55</v>
      </c>
      <c r="N34" s="29" t="n">
        <f aca="false">MAX(0,(1-'Calculate from Values'!$A$4*('Calculate from Values'!$I$2-'Calculate from Values'!$A34)^2)*'Calculate from Values'!$K$2)</f>
        <v>669.338535502958</v>
      </c>
      <c r="O34" s="29" t="n">
        <f aca="false">MAX(0,('Calculate from Values'!$Q$2*(1-'Calculate from Values'!$B$4*('Calculate from Values'!$A34-'Calculate from Values'!$J$2))+(1-'Calculate from Values'!$Q$2)*(1-'Calculate from Values'!$C$4*('Calculate from Values'!$A34-'Calculate from Values'!$J$2)^2))*'Calculate from Values'!$K$2)</f>
        <v>1326.54492986278</v>
      </c>
      <c r="P34" s="29" t="n">
        <f aca="false">MAX(0,('Calculate from Values'!$B$2-'Calculate from Values'!$D$4*('Calculate from Values'!$A34-'Calculate from Values'!$A$2)^2)/1.36*9550/MAX(1,'Calculate from Values'!$A34))</f>
        <v>1556.55637254902</v>
      </c>
      <c r="Q34" s="29" t="n">
        <f aca="false">MAX(0,'Calculate from Values'!$F$4*MIN('Calculate from Values'!$E$2/MAX(1,'Calculate from Values'!$A34),1-(MAX(0,'Calculate from Values'!$A34-'Calculate from Values'!$E$2)/'Calculate from Values'!$P$2)^'Calculate from Values'!$R$2))</f>
        <v>0</v>
      </c>
      <c r="R34" s="29" t="n">
        <f aca="false">(1-(1-'Calculate from Values'!$A34/'Calculate from Values'!$N$2)^2)*'Calculate from Values'!$U$4</f>
        <v>-6120</v>
      </c>
      <c r="S34" s="29" t="n">
        <f aca="false">MAX(0,(1-'Calculate from Values'!$A$4*('Calculate from Values'!$I$2-'Calculate from Values'!$A34)^2)*'Calculate from Values'!$M$2)</f>
        <v>546.213017751479</v>
      </c>
      <c r="T34" s="29" t="n">
        <f aca="false">MAX(0,('Calculate from Values'!$Q$2*(1-'Calculate from Values'!$Q$4*('Calculate from Values'!$A34-'Calculate from Values'!$J$2))+(1-'Calculate from Values'!$Q$2)*(1-'Calculate from Values'!$R$4*('Calculate from Values'!$A34-'Calculate from Values'!$J$2)^2))*'Calculate from Values'!$M$2)</f>
        <v>1833.93126743875</v>
      </c>
      <c r="U34" s="29" t="n">
        <f aca="false">MAX(0,('Calculate from Values'!$D$2-'Calculate from Values'!$S$4*('Calculate from Values'!$A34-'Calculate from Values'!$A$2)^2)/1.36*9550/MAX(1,'Calculate from Values'!$A34))</f>
        <v>1688.04786620531</v>
      </c>
      <c r="V34" s="29" t="n">
        <f aca="false">MAX(0,'Calculate from Values'!$P$4*MIN('Calculate from Values'!$E$2/MAX(1,'Calculate from Values'!$A34),1-(MAX(0,'Calculate from Values'!$A34-'Calculate from Values'!$E$2)/'Calculate from Values'!$P$2)^'Calculate from Values'!$R$2))</f>
        <v>0</v>
      </c>
      <c r="W34" s="29" t="n">
        <f aca="false">IF('Calculate from Values'!$A34&lt;=0,0,IF('Calculate from Values'!$A34&lt;='Calculate from Values'!$A$2,'Calculate from Values'!$B$2/1.36*9550/'Calculate from Values'!$A34*('Calculate from Values'!$AC$2*'Calculate from Values'!$A34/'Calculate from Values'!$A$2+1-'Calculate from Values'!$AC$2),MAX('Calculate from Values'!$B$2,'Calculate from Values'!$F$2)/1.36*9550/'Calculate from Values'!$A34))</f>
        <v>1905.59400230681</v>
      </c>
      <c r="X34" s="29" t="n">
        <f aca="false">IF('Calculate from Values'!$A34&lt;=0,0,IF('Calculate from Values'!$A34&lt;='Calculate from Values'!$A$2,'Calculate from Values'!$D$2/1.36*9550/'Calculate from Values'!$A34*('Calculate from Values'!$AC$2*'Calculate from Values'!$A34/'Calculate from Values'!$A$2+1-'Calculate from Values'!$AC$2),MAX('Calculate from Values'!$D$2,'Calculate from Values'!$H$2)/1.36*9550/'Calculate from Values'!$A34))</f>
        <v>1688.04786620531</v>
      </c>
      <c r="Y34" s="29" t="n">
        <f aca="false">ABS('Calculate from Values'!$F34-'Calculate from Values'!$G34)</f>
        <v>0</v>
      </c>
    </row>
    <row r="35" customFormat="false" ht="15" hidden="false" customHeight="false" outlineLevel="0" collapsed="false">
      <c r="A35" s="29" t="n">
        <v>2600</v>
      </c>
      <c r="B35" s="29" t="n">
        <f aca="false">MIN('Calculate from Values'!$W35,MAX(0,IF('Calculate from Values'!$A35&lt;'Calculate from Values'!$N$2,(1-'Calculate from Values'!$A35/'Calculate from Values'!$N$2)*'Calculate from Values'!$M35+'Calculate from Values'!$A35/'Calculate from Values'!$N$2*'Calculate from Values'!$N35,IF('Calculate from Values'!$A35&gt;='Calculate from Values'!$A$2,IF('Calculate from Values'!$A35&gt;'Calculate from Values'!$E$2,'Calculate from Values'!$Q35,'Calculate from Values'!$P35),IF('Calculate from Values'!$A35&lt;'Calculate from Values'!$I$2,'Calculate from Values'!$N35,IF('Calculate from Values'!$A35&gt;'Calculate from Values'!$J$2,'Calculate from Values'!$O35,'Calculate from Values'!$K$2))))))</f>
        <v>0</v>
      </c>
      <c r="C35" s="33"/>
      <c r="D35" s="29" t="n">
        <f aca="false">MIN('Calculate from Values'!$X35,MAX(0,IF('Calculate from Values'!$A35&lt;'Calculate from Values'!$N$2,(1-'Calculate from Values'!$A35/'Calculate from Values'!$N$2)*'Calculate from Values'!$R35+'Calculate from Values'!$A35/'Calculate from Values'!$N$2*'Calculate from Values'!$S35,IF('Calculate from Values'!$A35&gt;='Calculate from Values'!$A$2,IF('Calculate from Values'!$A35&gt;'Calculate from Values'!$E$2,'Calculate from Values'!$V35,'Calculate from Values'!$U35),IF('Calculate from Values'!$A35&lt;'Calculate from Values'!$I$2,'Calculate from Values'!$S35,IF('Calculate from Values'!$A35&gt;'Calculate from Values'!$J$2,'Calculate from Values'!$T35,'Calculate from Values'!$M$2))))))</f>
        <v>0</v>
      </c>
      <c r="E35" s="33"/>
      <c r="F35" s="29" t="n">
        <f aca="false">'Calculate from Values'!$T$2*IF('Calculate from Values'!$C35&gt;0,'Calculate from Values'!$C35,'Calculate from Values'!$B35)</f>
        <v>0</v>
      </c>
      <c r="G35" s="29" t="n">
        <f aca="false">'Calculate from Values'!$T$2*IF('Calculate from Values'!$E35&gt;0,'Calculate from Values'!$E35,'Calculate from Values'!$D35)</f>
        <v>0</v>
      </c>
      <c r="H35" s="29" t="n">
        <f aca="false">1.36*'Calculate from Values'!$A35*'Calculate from Values'!$F35/9550</f>
        <v>0</v>
      </c>
      <c r="I35" s="29" t="n">
        <f aca="false">1.36*'Calculate from Values'!$A35*'Calculate from Values'!$G35/9550</f>
        <v>0</v>
      </c>
      <c r="J35" s="31" t="n">
        <f aca="false">IF('Calculate from Values'!$A35&lt;='Calculate from Values'!$W$2,'Calculate from Values'!$U$2+('Calculate from Values'!$X$2-'Calculate from Values'!$U$2)*(('Calculate from Values'!$W$2-'Calculate from Values'!$A35)/('Calculate from Values'!$W$2-'Calculate from Values'!$N$2))^2,IF('Calculate from Values'!$A35&lt;='Calculate from Values'!$E$2,'Calculate from Values'!$U$2+('Calculate from Values'!$V$2-'Calculate from Values'!$U$2)*(('Calculate from Values'!$A35-'Calculate from Values'!$W$2)/('Calculate from Values'!$E$2-'Calculate from Values'!$W$2))^2,IF('Calculate from Values'!$F35&gt;0,'Calculate from Values'!$V$2*'Calculate from Values'!$E$4/'Calculate from Values'!$F35*'Calculate from Values'!$A35/'Calculate from Values'!$E$2,0)))</f>
        <v>0</v>
      </c>
      <c r="K35" s="32" t="str">
        <f aca="false">IF('Calculate from Values'!$A35&gt;'Calculate from Values'!$E$2+'Calculate from Values'!$P$2+99,"",IF('Calculate from Values'!$A35&lt;1,'Calculate from Values'!$V$4,CONCATENATE("        &lt;torque rpm=""",'Calculate from Values'!$A35,""" motorTorque=""",ROUND('Calculate from Values'!$F35,0),"""",IF('Calculate from Values'!$W$4&gt;0.01,CONCATENATE(" motorTorqueEco=""",ROUND('Calculate from Values'!$G35,0),""""),"")," fuelUsageRatio=""",ROUND('Calculate from Values'!$J35,1),"""/&gt;",CONCATENATE(IF('Calculate from Values'!$C35&gt;0,CONCATENATE("&lt;!-- manualData: ",'Calculate from Values'!$C35,"--&gt;"),""),IF('Calculate from Values'!$E35&gt;0,CONCATENATE("&lt;!-- manDataEco: ",'Calculate from Values'!$E35,"--&gt;"),"")))))</f>
        <v/>
      </c>
      <c r="L35" s="32" t="str">
        <f aca="false">IF('Calculate from Values'!$A35&lt;1,'Calculate from Values'!$V$4,IF(A34&gt;'Calculate from Values'!$Y$2,"",IF('Calculate from Values'!$A35&gt;'Calculate from Values'!$Y$2,"        &lt;torque normRpm=""1"" torque=""0""/&gt;",CONCATENATE("        &lt;torque normRpm=""",MIN(ROUND('Calculate from Values'!$A35/'Calculate from Values'!$Y$2,3),0.999),""" torque=""",ROUND('Calculate from Values'!$F35/MAX('Calculate from Values'!$F$7:$F$62),3),"""/&gt;"))))</f>
        <v/>
      </c>
      <c r="M35" s="29" t="n">
        <f aca="false">(1-(1-'Calculate from Values'!$A35/'Calculate from Values'!$N$2)^2)*'Calculate from Values'!$T$4</f>
        <v>-8096.4</v>
      </c>
      <c r="N35" s="29" t="n">
        <f aca="false">MAX(0,(1-'Calculate from Values'!$A$4*('Calculate from Values'!$I$2-'Calculate from Values'!$A35)^2)*'Calculate from Values'!$K$2)</f>
        <v>472.746172337278</v>
      </c>
      <c r="O35" s="29" t="n">
        <f aca="false">MAX(0,('Calculate from Values'!$Q$2*(1-'Calculate from Values'!$B$4*('Calculate from Values'!$A35-'Calculate from Values'!$J$2))+(1-'Calculate from Values'!$Q$2)*(1-'Calculate from Values'!$C$4*('Calculate from Values'!$A35-'Calculate from Values'!$J$2)^2))*'Calculate from Values'!$K$2)</f>
        <v>1198.71417650881</v>
      </c>
      <c r="P35" s="29" t="n">
        <f aca="false">MAX(0,('Calculate from Values'!$B$2-'Calculate from Values'!$D$4*('Calculate from Values'!$A35-'Calculate from Values'!$A$2)^2)/1.36*9550/MAX(1,'Calculate from Values'!$A35))</f>
        <v>1471.93156108597</v>
      </c>
      <c r="Q35" s="29" t="n">
        <f aca="false">MAX(0,'Calculate from Values'!$F$4*MIN('Calculate from Values'!$E$2/MAX(1,'Calculate from Values'!$A35),1-(MAX(0,'Calculate from Values'!$A35-'Calculate from Values'!$E$2)/'Calculate from Values'!$P$2)^'Calculate from Values'!$R$2))</f>
        <v>0</v>
      </c>
      <c r="R35" s="29" t="n">
        <f aca="false">(1-(1-'Calculate from Values'!$A35/'Calculate from Values'!$N$2)^2)*'Calculate from Values'!$U$4</f>
        <v>-6607.05882352941</v>
      </c>
      <c r="S35" s="29" t="n">
        <f aca="false">MAX(0,(1-'Calculate from Values'!$A$4*('Calculate from Values'!$I$2-'Calculate from Values'!$A35)^2)*'Calculate from Values'!$M$2)</f>
        <v>385.784023668639</v>
      </c>
      <c r="T35" s="29" t="n">
        <f aca="false">MAX(0,('Calculate from Values'!$Q$2*(1-'Calculate from Values'!$Q$4*('Calculate from Values'!$A35-'Calculate from Values'!$J$2))+(1-'Calculate from Values'!$Q$2)*(1-'Calculate from Values'!$R$4*('Calculate from Values'!$A35-'Calculate from Values'!$J$2)^2))*'Calculate from Values'!$M$2)</f>
        <v>1789.11057600428</v>
      </c>
      <c r="U35" s="29" t="n">
        <f aca="false">MAX(0,('Calculate from Values'!$D$2-'Calculate from Values'!$S$4*('Calculate from Values'!$A35-'Calculate from Values'!$A$2)^2)/1.36*9550/MAX(1,'Calculate from Values'!$A35))</f>
        <v>1655.58540723982</v>
      </c>
      <c r="V35" s="29" t="n">
        <f aca="false">MAX(0,'Calculate from Values'!$P$4*MIN('Calculate from Values'!$E$2/MAX(1,'Calculate from Values'!$A35),1-(MAX(0,'Calculate from Values'!$A35-'Calculate from Values'!$E$2)/'Calculate from Values'!$P$2)^'Calculate from Values'!$R$2))</f>
        <v>0</v>
      </c>
      <c r="W35" s="29" t="n">
        <f aca="false">IF('Calculate from Values'!$A35&lt;=0,0,IF('Calculate from Values'!$A35&lt;='Calculate from Values'!$A$2,'Calculate from Values'!$B$2/1.36*9550/'Calculate from Values'!$A35*('Calculate from Values'!$AC$2*'Calculate from Values'!$A35/'Calculate from Values'!$A$2+1-'Calculate from Values'!$AC$2),MAX('Calculate from Values'!$B$2,'Calculate from Values'!$F$2)/1.36*9550/'Calculate from Values'!$A35))</f>
        <v>1868.94796380091</v>
      </c>
      <c r="X35" s="29" t="n">
        <f aca="false">IF('Calculate from Values'!$A35&lt;=0,0,IF('Calculate from Values'!$A35&lt;='Calculate from Values'!$A$2,'Calculate from Values'!$D$2/1.36*9550/'Calculate from Values'!$A35*('Calculate from Values'!$AC$2*'Calculate from Values'!$A35/'Calculate from Values'!$A$2+1-'Calculate from Values'!$AC$2),MAX('Calculate from Values'!$D$2,'Calculate from Values'!$H$2)/1.36*9550/'Calculate from Values'!$A35))</f>
        <v>1655.58540723982</v>
      </c>
      <c r="Y35" s="29" t="n">
        <f aca="false">ABS('Calculate from Values'!$F35-'Calculate from Values'!$G35)</f>
        <v>0</v>
      </c>
    </row>
    <row r="36" customFormat="false" ht="15" hidden="false" customHeight="false" outlineLevel="0" collapsed="false">
      <c r="A36" s="29" t="n">
        <v>2650</v>
      </c>
      <c r="B36" s="29" t="n">
        <f aca="false">MIN('Calculate from Values'!$W36,MAX(0,IF('Calculate from Values'!$A36&lt;'Calculate from Values'!$N$2,(1-'Calculate from Values'!$A36/'Calculate from Values'!$N$2)*'Calculate from Values'!$M36+'Calculate from Values'!$A36/'Calculate from Values'!$N$2*'Calculate from Values'!$N36,IF('Calculate from Values'!$A36&gt;='Calculate from Values'!$A$2,IF('Calculate from Values'!$A36&gt;'Calculate from Values'!$E$2,'Calculate from Values'!$Q36,'Calculate from Values'!$P36),IF('Calculate from Values'!$A36&lt;'Calculate from Values'!$I$2,'Calculate from Values'!$N36,IF('Calculate from Values'!$A36&gt;'Calculate from Values'!$J$2,'Calculate from Values'!$O36,'Calculate from Values'!$K$2))))))</f>
        <v>0</v>
      </c>
      <c r="C36" s="33"/>
      <c r="D36" s="29" t="n">
        <f aca="false">MIN('Calculate from Values'!$X36,MAX(0,IF('Calculate from Values'!$A36&lt;'Calculate from Values'!$N$2,(1-'Calculate from Values'!$A36/'Calculate from Values'!$N$2)*'Calculate from Values'!$R36+'Calculate from Values'!$A36/'Calculate from Values'!$N$2*'Calculate from Values'!$S36,IF('Calculate from Values'!$A36&gt;='Calculate from Values'!$A$2,IF('Calculate from Values'!$A36&gt;'Calculate from Values'!$E$2,'Calculate from Values'!$V36,'Calculate from Values'!$U36),IF('Calculate from Values'!$A36&lt;'Calculate from Values'!$I$2,'Calculate from Values'!$S36,IF('Calculate from Values'!$A36&gt;'Calculate from Values'!$J$2,'Calculate from Values'!$T36,'Calculate from Values'!$M$2))))))</f>
        <v>0</v>
      </c>
      <c r="E36" s="33"/>
      <c r="F36" s="29" t="n">
        <f aca="false">'Calculate from Values'!$T$2*IF('Calculate from Values'!$C36&gt;0,'Calculate from Values'!$C36,'Calculate from Values'!$B36)</f>
        <v>0</v>
      </c>
      <c r="G36" s="29" t="n">
        <f aca="false">'Calculate from Values'!$T$2*IF('Calculate from Values'!$E36&gt;0,'Calculate from Values'!$E36,'Calculate from Values'!$D36)</f>
        <v>0</v>
      </c>
      <c r="H36" s="29" t="n">
        <f aca="false">1.36*'Calculate from Values'!$A36*'Calculate from Values'!$F36/9550</f>
        <v>0</v>
      </c>
      <c r="I36" s="29" t="n">
        <f aca="false">1.36*'Calculate from Values'!$A36*'Calculate from Values'!$G36/9550</f>
        <v>0</v>
      </c>
      <c r="J36" s="31" t="n">
        <f aca="false">IF('Calculate from Values'!$A36&lt;='Calculate from Values'!$W$2,'Calculate from Values'!$U$2+('Calculate from Values'!$X$2-'Calculate from Values'!$U$2)*(('Calculate from Values'!$W$2-'Calculate from Values'!$A36)/('Calculate from Values'!$W$2-'Calculate from Values'!$N$2))^2,IF('Calculate from Values'!$A36&lt;='Calculate from Values'!$E$2,'Calculate from Values'!$U$2+('Calculate from Values'!$V$2-'Calculate from Values'!$U$2)*(('Calculate from Values'!$A36-'Calculate from Values'!$W$2)/('Calculate from Values'!$E$2-'Calculate from Values'!$W$2))^2,IF('Calculate from Values'!$F36&gt;0,'Calculate from Values'!$V$2*'Calculate from Values'!$E$4/'Calculate from Values'!$F36*'Calculate from Values'!$A36/'Calculate from Values'!$E$2,0)))</f>
        <v>0</v>
      </c>
      <c r="K36" s="32" t="str">
        <f aca="false">IF('Calculate from Values'!$A36&gt;'Calculate from Values'!$E$2+'Calculate from Values'!$P$2+99,"",IF('Calculate from Values'!$A36&lt;1,'Calculate from Values'!$V$4,CONCATENATE("        &lt;torque rpm=""",'Calculate from Values'!$A36,""" motorTorque=""",ROUND('Calculate from Values'!$F36,0),"""",IF('Calculate from Values'!$W$4&gt;0.01,CONCATENATE(" motorTorqueEco=""",ROUND('Calculate from Values'!$G36,0),""""),"")," fuelUsageRatio=""",ROUND('Calculate from Values'!$J36,1),"""/&gt;",CONCATENATE(IF('Calculate from Values'!$C36&gt;0,CONCATENATE("&lt;!-- manualData: ",'Calculate from Values'!$C36,"--&gt;"),""),IF('Calculate from Values'!$E36&gt;0,CONCATENATE("&lt;!-- manDataEco: ",'Calculate from Values'!$E36,"--&gt;"),"")))))</f>
        <v/>
      </c>
      <c r="L36" s="32" t="str">
        <f aca="false">IF('Calculate from Values'!$A36&lt;1,'Calculate from Values'!$V$4,IF(A35&gt;'Calculate from Values'!$Y$2,"",IF('Calculate from Values'!$A36&gt;'Calculate from Values'!$Y$2,"        &lt;torque normRpm=""1"" torque=""0""/&gt;",CONCATENATE("        &lt;torque normRpm=""",MIN(ROUND('Calculate from Values'!$A36/'Calculate from Values'!$Y$2,3),0.999),""" torque=""",ROUND('Calculate from Values'!$F36/MAX('Calculate from Values'!$F$7:$F$62),3),"""/&gt;"))))</f>
        <v/>
      </c>
      <c r="M36" s="29" t="n">
        <f aca="false">(1-(1-'Calculate from Values'!$A36/'Calculate from Values'!$N$2)^2)*'Calculate from Values'!$T$4</f>
        <v>-8710.55</v>
      </c>
      <c r="N36" s="29" t="n">
        <f aca="false">MAX(0,(1-'Calculate from Values'!$A$4*('Calculate from Values'!$I$2-'Calculate from Values'!$A36)^2)*'Calculate from Values'!$K$2)</f>
        <v>267.996449704141</v>
      </c>
      <c r="O36" s="29" t="n">
        <f aca="false">MAX(0,('Calculate from Values'!$Q$2*(1-'Calculate from Values'!$B$4*('Calculate from Values'!$A36-'Calculate from Values'!$J$2))+(1-'Calculate from Values'!$Q$2)*(1-'Calculate from Values'!$C$4*('Calculate from Values'!$A36-'Calculate from Values'!$J$2)^2))*'Calculate from Values'!$K$2)</f>
        <v>1066.14895080839</v>
      </c>
      <c r="P36" s="29" t="n">
        <f aca="false">MAX(0,('Calculate from Values'!$B$2-'Calculate from Values'!$D$4*('Calculate from Values'!$A36-'Calculate from Values'!$A$2)^2)/1.36*9550/MAX(1,'Calculate from Values'!$A36))</f>
        <v>1386.52538845727</v>
      </c>
      <c r="Q36" s="29" t="n">
        <f aca="false">MAX(0,'Calculate from Values'!$F$4*MIN('Calculate from Values'!$E$2/MAX(1,'Calculate from Values'!$A36),1-(MAX(0,'Calculate from Values'!$A36-'Calculate from Values'!$E$2)/'Calculate from Values'!$P$2)^'Calculate from Values'!$R$2))</f>
        <v>0</v>
      </c>
      <c r="R36" s="29" t="n">
        <f aca="false">(1-(1-'Calculate from Values'!$A36/'Calculate from Values'!$N$2)^2)*'Calculate from Values'!$U$4</f>
        <v>-7108.23529411765</v>
      </c>
      <c r="S36" s="29" t="n">
        <f aca="false">MAX(0,(1-'Calculate from Values'!$A$4*('Calculate from Values'!$I$2-'Calculate from Values'!$A36)^2)*'Calculate from Values'!$M$2)</f>
        <v>218.698224852071</v>
      </c>
      <c r="T36" s="29" t="n">
        <f aca="false">MAX(0,('Calculate from Values'!$Q$2*(1-'Calculate from Values'!$Q$4*('Calculate from Values'!$A36-'Calculate from Values'!$J$2))+(1-'Calculate from Values'!$Q$2)*(1-'Calculate from Values'!$R$4*('Calculate from Values'!$A36-'Calculate from Values'!$J$2)^2))*'Calculate from Values'!$M$2)</f>
        <v>1742.62985896113</v>
      </c>
      <c r="U36" s="29" t="n">
        <f aca="false">MAX(0,('Calculate from Values'!$D$2-'Calculate from Values'!$S$4*('Calculate from Values'!$A36-'Calculate from Values'!$A$2)^2)/1.36*9550/MAX(1,'Calculate from Values'!$A36))</f>
        <v>1624.34794672586</v>
      </c>
      <c r="V36" s="29" t="n">
        <f aca="false">MAX(0,'Calculate from Values'!$P$4*MIN('Calculate from Values'!$E$2/MAX(1,'Calculate from Values'!$A36),1-(MAX(0,'Calculate from Values'!$A36-'Calculate from Values'!$E$2)/'Calculate from Values'!$P$2)^'Calculate from Values'!$R$2))</f>
        <v>0</v>
      </c>
      <c r="W36" s="29" t="n">
        <f aca="false">IF('Calculate from Values'!$A36&lt;=0,0,IF('Calculate from Values'!$A36&lt;='Calculate from Values'!$A$2,'Calculate from Values'!$B$2/1.36*9550/'Calculate from Values'!$A36*('Calculate from Values'!$AC$2*'Calculate from Values'!$A36/'Calculate from Values'!$A$2+1-'Calculate from Values'!$AC$2),MAX('Calculate from Values'!$B$2,'Calculate from Values'!$F$2)/1.36*9550/'Calculate from Values'!$A36))</f>
        <v>1833.68479467259</v>
      </c>
      <c r="X36" s="29" t="n">
        <f aca="false">IF('Calculate from Values'!$A36&lt;=0,0,IF('Calculate from Values'!$A36&lt;='Calculate from Values'!$A$2,'Calculate from Values'!$D$2/1.36*9550/'Calculate from Values'!$A36*('Calculate from Values'!$AC$2*'Calculate from Values'!$A36/'Calculate from Values'!$A$2+1-'Calculate from Values'!$AC$2),MAX('Calculate from Values'!$D$2,'Calculate from Values'!$H$2)/1.36*9550/'Calculate from Values'!$A36))</f>
        <v>1624.34794672586</v>
      </c>
      <c r="Y36" s="29" t="n">
        <f aca="false">ABS('Calculate from Values'!$F36-'Calculate from Values'!$G36)</f>
        <v>0</v>
      </c>
    </row>
    <row r="37" customFormat="false" ht="15" hidden="false" customHeight="false" outlineLevel="0" collapsed="false">
      <c r="A37" s="29" t="n">
        <v>2750</v>
      </c>
      <c r="B37" s="29" t="n">
        <f aca="false">MIN('Calculate from Values'!$W37,MAX(0,IF('Calculate from Values'!$A37&lt;'Calculate from Values'!$N$2,(1-'Calculate from Values'!$A37/'Calculate from Values'!$N$2)*'Calculate from Values'!$M37+'Calculate from Values'!$A37/'Calculate from Values'!$N$2*'Calculate from Values'!$N37,IF('Calculate from Values'!$A37&gt;='Calculate from Values'!$A$2,IF('Calculate from Values'!$A37&gt;'Calculate from Values'!$E$2,'Calculate from Values'!$Q37,'Calculate from Values'!$P37),IF('Calculate from Values'!$A37&lt;'Calculate from Values'!$I$2,'Calculate from Values'!$N37,IF('Calculate from Values'!$A37&gt;'Calculate from Values'!$J$2,'Calculate from Values'!$O37,'Calculate from Values'!$K$2))))))</f>
        <v>0</v>
      </c>
      <c r="C37" s="33"/>
      <c r="D37" s="29" t="n">
        <f aca="false">MIN('Calculate from Values'!$X37,MAX(0,IF('Calculate from Values'!$A37&lt;'Calculate from Values'!$N$2,(1-'Calculate from Values'!$A37/'Calculate from Values'!$N$2)*'Calculate from Values'!$R37+'Calculate from Values'!$A37/'Calculate from Values'!$N$2*'Calculate from Values'!$S37,IF('Calculate from Values'!$A37&gt;='Calculate from Values'!$A$2,IF('Calculate from Values'!$A37&gt;'Calculate from Values'!$E$2,'Calculate from Values'!$V37,'Calculate from Values'!$U37),IF('Calculate from Values'!$A37&lt;'Calculate from Values'!$I$2,'Calculate from Values'!$S37,IF('Calculate from Values'!$A37&gt;'Calculate from Values'!$J$2,'Calculate from Values'!$T37,'Calculate from Values'!$M$2))))))</f>
        <v>0</v>
      </c>
      <c r="E37" s="33"/>
      <c r="F37" s="29" t="n">
        <f aca="false">'Calculate from Values'!$T$2*IF('Calculate from Values'!$C37&gt;0,'Calculate from Values'!$C37,'Calculate from Values'!$B37)</f>
        <v>0</v>
      </c>
      <c r="G37" s="29" t="n">
        <f aca="false">'Calculate from Values'!$T$2*IF('Calculate from Values'!$E37&gt;0,'Calculate from Values'!$E37,'Calculate from Values'!$D37)</f>
        <v>0</v>
      </c>
      <c r="H37" s="29" t="n">
        <f aca="false">1.36*'Calculate from Values'!$A37*'Calculate from Values'!$F37/9550</f>
        <v>0</v>
      </c>
      <c r="I37" s="29" t="n">
        <f aca="false">1.36*'Calculate from Values'!$A37*'Calculate from Values'!$G37/9550</f>
        <v>0</v>
      </c>
      <c r="J37" s="31" t="n">
        <f aca="false">IF('Calculate from Values'!$A37&lt;='Calculate from Values'!$W$2,'Calculate from Values'!$U$2+('Calculate from Values'!$X$2-'Calculate from Values'!$U$2)*(('Calculate from Values'!$W$2-'Calculate from Values'!$A37)/('Calculate from Values'!$W$2-'Calculate from Values'!$N$2))^2,IF('Calculate from Values'!$A37&lt;='Calculate from Values'!$E$2,'Calculate from Values'!$U$2+('Calculate from Values'!$V$2-'Calculate from Values'!$U$2)*(('Calculate from Values'!$A37-'Calculate from Values'!$W$2)/('Calculate from Values'!$E$2-'Calculate from Values'!$W$2))^2,IF('Calculate from Values'!$F37&gt;0,'Calculate from Values'!$V$2*'Calculate from Values'!$E$4/'Calculate from Values'!$F37*'Calculate from Values'!$A37/'Calculate from Values'!$E$2,0)))</f>
        <v>0</v>
      </c>
      <c r="K37" s="32" t="str">
        <f aca="false">IF('Calculate from Values'!$A37&gt;'Calculate from Values'!$E$2+'Calculate from Values'!$P$2+99,"",IF('Calculate from Values'!$A37&lt;1,'Calculate from Values'!$V$4,CONCATENATE("        &lt;torque rpm=""",'Calculate from Values'!$A37,""" motorTorque=""",ROUND('Calculate from Values'!$F37,0),"""",IF('Calculate from Values'!$W$4&gt;0.01,CONCATENATE(" motorTorqueEco=""",ROUND('Calculate from Values'!$G37,0),""""),"")," fuelUsageRatio=""",ROUND('Calculate from Values'!$J37,1),"""/&gt;",CONCATENATE(IF('Calculate from Values'!$C37&gt;0,CONCATENATE("&lt;!-- manualData: ",'Calculate from Values'!$C37,"--&gt;"),""),IF('Calculate from Values'!$E37&gt;0,CONCATENATE("&lt;!-- manDataEco: ",'Calculate from Values'!$E37,"--&gt;"),"")))))</f>
        <v/>
      </c>
      <c r="L37" s="32" t="str">
        <f aca="false">IF('Calculate from Values'!$A37&lt;1,'Calculate from Values'!$V$4,IF(A36&gt;'Calculate from Values'!$Y$2,"",IF('Calculate from Values'!$A37&gt;'Calculate from Values'!$Y$2,"        &lt;torque normRpm=""1"" torque=""0""/&gt;",CONCATENATE("        &lt;torque normRpm=""",MIN(ROUND('Calculate from Values'!$A37/'Calculate from Values'!$Y$2,3),0.999),""" torque=""",ROUND('Calculate from Values'!$F37/MAX('Calculate from Values'!$F$7:$F$62),3),"""/&gt;"))))</f>
        <v/>
      </c>
      <c r="M37" s="29" t="n">
        <f aca="false">(1-(1-'Calculate from Values'!$A37/'Calculate from Values'!$N$2)^2)*'Calculate from Values'!$T$4</f>
        <v>-9990.75</v>
      </c>
      <c r="N37" s="29" t="n">
        <f aca="false">MAX(0,(1-'Calculate from Values'!$A$4*('Calculate from Values'!$I$2-'Calculate from Values'!$A37)^2)*'Calculate from Values'!$K$2)</f>
        <v>0</v>
      </c>
      <c r="O37" s="29" t="n">
        <f aca="false">MAX(0,('Calculate from Values'!$Q$2*(1-'Calculate from Values'!$B$4*('Calculate from Values'!$A37-'Calculate from Values'!$J$2))+(1-'Calculate from Values'!$Q$2)*(1-'Calculate from Values'!$C$4*('Calculate from Values'!$A37-'Calculate from Values'!$J$2)^2))*'Calculate from Values'!$K$2)</f>
        <v>786.815082368231</v>
      </c>
      <c r="P37" s="29" t="n">
        <f aca="false">MAX(0,('Calculate from Values'!$B$2-'Calculate from Values'!$D$4*('Calculate from Values'!$A37-'Calculate from Values'!$A$2)^2)/1.36*9550/MAX(1,'Calculate from Values'!$A37))</f>
        <v>1213.53943850267</v>
      </c>
      <c r="Q37" s="29" t="n">
        <f aca="false">MAX(0,'Calculate from Values'!$F$4*MIN('Calculate from Values'!$E$2/MAX(1,'Calculate from Values'!$A37),1-(MAX(0,'Calculate from Values'!$A37-'Calculate from Values'!$E$2)/'Calculate from Values'!$P$2)^'Calculate from Values'!$R$2))</f>
        <v>0</v>
      </c>
      <c r="R37" s="29" t="n">
        <f aca="false">(1-(1-'Calculate from Values'!$A37/'Calculate from Values'!$N$2)^2)*'Calculate from Values'!$U$4</f>
        <v>-8152.94117647059</v>
      </c>
      <c r="S37" s="29" t="n">
        <f aca="false">MAX(0,(1-'Calculate from Values'!$A$4*('Calculate from Values'!$I$2-'Calculate from Values'!$A37)^2)*'Calculate from Values'!$M$2)</f>
        <v>0</v>
      </c>
      <c r="T37" s="29" t="n">
        <f aca="false">MAX(0,('Calculate from Values'!$Q$2*(1-'Calculate from Values'!$Q$4*('Calculate from Values'!$A37-'Calculate from Values'!$J$2))+(1-'Calculate from Values'!$Q$2)*(1-'Calculate from Values'!$R$4*('Calculate from Values'!$A37-'Calculate from Values'!$J$2)^2))*'Calculate from Values'!$M$2)</f>
        <v>1644.68834804877</v>
      </c>
      <c r="U37" s="29" t="n">
        <f aca="false">MAX(0,('Calculate from Values'!$D$2-'Calculate from Values'!$S$4*('Calculate from Values'!$A37-'Calculate from Values'!$A$2)^2)/1.36*9550/MAX(1,'Calculate from Values'!$A37))</f>
        <v>1565.2807486631</v>
      </c>
      <c r="V37" s="29" t="n">
        <f aca="false">MAX(0,'Calculate from Values'!$P$4*MIN('Calculate from Values'!$E$2/MAX(1,'Calculate from Values'!$A37),1-(MAX(0,'Calculate from Values'!$A37-'Calculate from Values'!$E$2)/'Calculate from Values'!$P$2)^'Calculate from Values'!$R$2))</f>
        <v>0</v>
      </c>
      <c r="W37" s="29" t="n">
        <f aca="false">IF('Calculate from Values'!$A37&lt;=0,0,IF('Calculate from Values'!$A37&lt;='Calculate from Values'!$A$2,'Calculate from Values'!$B$2/1.36*9550/'Calculate from Values'!$A37*('Calculate from Values'!$AC$2*'Calculate from Values'!$A37/'Calculate from Values'!$A$2+1-'Calculate from Values'!$AC$2),MAX('Calculate from Values'!$B$2,'Calculate from Values'!$F$2)/1.36*9550/'Calculate from Values'!$A37))</f>
        <v>1767.00534759358</v>
      </c>
      <c r="X37" s="29" t="n">
        <f aca="false">IF('Calculate from Values'!$A37&lt;=0,0,IF('Calculate from Values'!$A37&lt;='Calculate from Values'!$A$2,'Calculate from Values'!$D$2/1.36*9550/'Calculate from Values'!$A37*('Calculate from Values'!$AC$2*'Calculate from Values'!$A37/'Calculate from Values'!$A$2+1-'Calculate from Values'!$AC$2),MAX('Calculate from Values'!$D$2,'Calculate from Values'!$H$2)/1.36*9550/'Calculate from Values'!$A37))</f>
        <v>1565.2807486631</v>
      </c>
      <c r="Y37" s="29" t="n">
        <f aca="false">ABS('Calculate from Values'!$F37-'Calculate from Values'!$G37)</f>
        <v>0</v>
      </c>
    </row>
    <row r="38" customFormat="false" ht="15" hidden="false" customHeight="false" outlineLevel="0" collapsed="false">
      <c r="A38" s="29" t="n">
        <v>3000</v>
      </c>
      <c r="B38" s="29" t="n">
        <f aca="false">MIN('Calculate from Values'!$W38,MAX(0,IF('Calculate from Values'!$A38&lt;'Calculate from Values'!$N$2,(1-'Calculate from Values'!$A38/'Calculate from Values'!$N$2)*'Calculate from Values'!$M38+'Calculate from Values'!$A38/'Calculate from Values'!$N$2*'Calculate from Values'!$N38,IF('Calculate from Values'!$A38&gt;='Calculate from Values'!$A$2,IF('Calculate from Values'!$A38&gt;'Calculate from Values'!$E$2,'Calculate from Values'!$Q38,'Calculate from Values'!$P38),IF('Calculate from Values'!$A38&lt;'Calculate from Values'!$I$2,'Calculate from Values'!$N38,IF('Calculate from Values'!$A38&gt;'Calculate from Values'!$J$2,'Calculate from Values'!$O38,'Calculate from Values'!$K$2))))))</f>
        <v>0</v>
      </c>
      <c r="C38" s="33"/>
      <c r="D38" s="29" t="n">
        <f aca="false">MIN('Calculate from Values'!$X38,MAX(0,IF('Calculate from Values'!$A38&lt;'Calculate from Values'!$N$2,(1-'Calculate from Values'!$A38/'Calculate from Values'!$N$2)*'Calculate from Values'!$R38+'Calculate from Values'!$A38/'Calculate from Values'!$N$2*'Calculate from Values'!$S38,IF('Calculate from Values'!$A38&gt;='Calculate from Values'!$A$2,IF('Calculate from Values'!$A38&gt;'Calculate from Values'!$E$2,'Calculate from Values'!$V38,'Calculate from Values'!$U38),IF('Calculate from Values'!$A38&lt;'Calculate from Values'!$I$2,'Calculate from Values'!$S38,IF('Calculate from Values'!$A38&gt;'Calculate from Values'!$J$2,'Calculate from Values'!$T38,'Calculate from Values'!$M$2))))))</f>
        <v>0</v>
      </c>
      <c r="E38" s="33"/>
      <c r="F38" s="29" t="n">
        <f aca="false">'Calculate from Values'!$T$2*IF('Calculate from Values'!$C38&gt;0,'Calculate from Values'!$C38,'Calculate from Values'!$B38)</f>
        <v>0</v>
      </c>
      <c r="G38" s="29" t="n">
        <f aca="false">'Calculate from Values'!$T$2*IF('Calculate from Values'!$E38&gt;0,'Calculate from Values'!$E38,'Calculate from Values'!$D38)</f>
        <v>0</v>
      </c>
      <c r="H38" s="29" t="n">
        <f aca="false">1.36*'Calculate from Values'!$A38*'Calculate from Values'!$F38/9550</f>
        <v>0</v>
      </c>
      <c r="I38" s="29" t="n">
        <f aca="false">1.36*'Calculate from Values'!$A38*'Calculate from Values'!$G38/9550</f>
        <v>0</v>
      </c>
      <c r="J38" s="31" t="n">
        <f aca="false">IF('Calculate from Values'!$A38&lt;='Calculate from Values'!$W$2,'Calculate from Values'!$U$2+('Calculate from Values'!$X$2-'Calculate from Values'!$U$2)*(('Calculate from Values'!$W$2-'Calculate from Values'!$A38)/('Calculate from Values'!$W$2-'Calculate from Values'!$N$2))^2,IF('Calculate from Values'!$A38&lt;='Calculate from Values'!$E$2,'Calculate from Values'!$U$2+('Calculate from Values'!$V$2-'Calculate from Values'!$U$2)*(('Calculate from Values'!$A38-'Calculate from Values'!$W$2)/('Calculate from Values'!$E$2-'Calculate from Values'!$W$2))^2,IF('Calculate from Values'!$F38&gt;0,'Calculate from Values'!$V$2*'Calculate from Values'!$E$4/'Calculate from Values'!$F38*'Calculate from Values'!$A38/'Calculate from Values'!$E$2,0)))</f>
        <v>0</v>
      </c>
      <c r="K38" s="32" t="str">
        <f aca="false">IF('Calculate from Values'!$A38&gt;'Calculate from Values'!$E$2+'Calculate from Values'!$P$2+99,"",IF('Calculate from Values'!$A38&lt;1,'Calculate from Values'!$V$4,CONCATENATE("        &lt;torque rpm=""",'Calculate from Values'!$A38,""" motorTorque=""",ROUND('Calculate from Values'!$F38,0),"""",IF('Calculate from Values'!$W$4&gt;0.01,CONCATENATE(" motorTorqueEco=""",ROUND('Calculate from Values'!$G38,0),""""),"")," fuelUsageRatio=""",ROUND('Calculate from Values'!$J38,1),"""/&gt;",CONCATENATE(IF('Calculate from Values'!$C38&gt;0,CONCATENATE("&lt;!-- manualData: ",'Calculate from Values'!$C38,"--&gt;"),""),IF('Calculate from Values'!$E38&gt;0,CONCATENATE("&lt;!-- manDataEco: ",'Calculate from Values'!$E38,"--&gt;"),"")))))</f>
        <v/>
      </c>
      <c r="L38" s="32" t="str">
        <f aca="false">IF('Calculate from Values'!$A38&lt;1,'Calculate from Values'!$V$4,IF(A37&gt;'Calculate from Values'!$Y$2,"",IF('Calculate from Values'!$A38&gt;'Calculate from Values'!$Y$2,"        &lt;torque normRpm=""1"" torque=""0""/&gt;",CONCATENATE("        &lt;torque normRpm=""",MIN(ROUND('Calculate from Values'!$A38/'Calculate from Values'!$Y$2,3),0.999),""" torque=""",ROUND('Calculate from Values'!$F38/MAX('Calculate from Values'!$F$7:$F$62),3),"""/&gt;"))))</f>
        <v/>
      </c>
      <c r="M38" s="29" t="n">
        <f aca="false">(1-(1-'Calculate from Values'!$A38/'Calculate from Values'!$N$2)^2)*'Calculate from Values'!$T$4</f>
        <v>-13494</v>
      </c>
      <c r="N38" s="29" t="n">
        <f aca="false">MAX(0,(1-'Calculate from Values'!$A$4*('Calculate from Values'!$I$2-'Calculate from Values'!$A38)^2)*'Calculate from Values'!$K$2)</f>
        <v>0</v>
      </c>
      <c r="O38" s="29" t="n">
        <f aca="false">MAX(0,('Calculate from Values'!$Q$2*(1-'Calculate from Values'!$B$4*('Calculate from Values'!$A38-'Calculate from Values'!$J$2))+(1-'Calculate from Values'!$Q$2)*(1-'Calculate from Values'!$C$4*('Calculate from Values'!$A38-'Calculate from Values'!$J$2)^2))*'Calculate from Values'!$K$2)</f>
        <v>5.62714520506186</v>
      </c>
      <c r="P38" s="29" t="n">
        <f aca="false">MAX(0,('Calculate from Values'!$B$2-'Calculate from Values'!$D$4*('Calculate from Values'!$A38-'Calculate from Values'!$A$2)^2)/1.36*9550/MAX(1,'Calculate from Values'!$A38))</f>
        <v>770.085784313726</v>
      </c>
      <c r="Q38" s="29" t="n">
        <f aca="false">MAX(0,'Calculate from Values'!$F$4*MIN('Calculate from Values'!$E$2/MAX(1,'Calculate from Values'!$A38),1-(MAX(0,'Calculate from Values'!$A38-'Calculate from Values'!$E$2)/'Calculate from Values'!$P$2)^'Calculate from Values'!$R$2))</f>
        <v>0</v>
      </c>
      <c r="R38" s="29" t="n">
        <f aca="false">(1-(1-'Calculate from Values'!$A38/'Calculate from Values'!$N$2)^2)*'Calculate from Values'!$U$4</f>
        <v>-11011.7647058824</v>
      </c>
      <c r="S38" s="29" t="n">
        <f aca="false">MAX(0,(1-'Calculate from Values'!$A$4*('Calculate from Values'!$I$2-'Calculate from Values'!$A38)^2)*'Calculate from Values'!$M$2)</f>
        <v>0</v>
      </c>
      <c r="T38" s="29" t="n">
        <f aca="false">MAX(0,('Calculate from Values'!$Q$2*(1-'Calculate from Values'!$Q$4*('Calculate from Values'!$A38-'Calculate from Values'!$J$2))+(1-'Calculate from Values'!$Q$2)*(1-'Calculate from Values'!$R$4*('Calculate from Values'!$A38-'Calculate from Values'!$J$2)^2))*'Calculate from Values'!$M$2)</f>
        <v>1370.78412261591</v>
      </c>
      <c r="U38" s="29" t="n">
        <f aca="false">MAX(0,('Calculate from Values'!$D$2-'Calculate from Values'!$S$4*('Calculate from Values'!$A38-'Calculate from Values'!$A$2)^2)/1.36*9550/MAX(1,'Calculate from Values'!$A38))</f>
        <v>1434.84068627451</v>
      </c>
      <c r="V38" s="29" t="n">
        <f aca="false">MAX(0,'Calculate from Values'!$P$4*MIN('Calculate from Values'!$E$2/MAX(1,'Calculate from Values'!$A38),1-(MAX(0,'Calculate from Values'!$A38-'Calculate from Values'!$E$2)/'Calculate from Values'!$P$2)^'Calculate from Values'!$R$2))</f>
        <v>0</v>
      </c>
      <c r="W38" s="29" t="n">
        <f aca="false">IF('Calculate from Values'!$A38&lt;=0,0,IF('Calculate from Values'!$A38&lt;='Calculate from Values'!$A$2,'Calculate from Values'!$B$2/1.36*9550/'Calculate from Values'!$A38*('Calculate from Values'!$AC$2*'Calculate from Values'!$A38/'Calculate from Values'!$A$2+1-'Calculate from Values'!$AC$2),MAX('Calculate from Values'!$B$2,'Calculate from Values'!$F$2)/1.36*9550/'Calculate from Values'!$A38))</f>
        <v>1619.75490196078</v>
      </c>
      <c r="X38" s="29" t="n">
        <f aca="false">IF('Calculate from Values'!$A38&lt;=0,0,IF('Calculate from Values'!$A38&lt;='Calculate from Values'!$A$2,'Calculate from Values'!$D$2/1.36*9550/'Calculate from Values'!$A38*('Calculate from Values'!$AC$2*'Calculate from Values'!$A38/'Calculate from Values'!$A$2+1-'Calculate from Values'!$AC$2),MAX('Calculate from Values'!$D$2,'Calculate from Values'!$H$2)/1.36*9550/'Calculate from Values'!$A38))</f>
        <v>1434.84068627451</v>
      </c>
      <c r="Y38" s="29" t="n">
        <f aca="false">ABS('Calculate from Values'!$F38-'Calculate from Values'!$G38)</f>
        <v>0</v>
      </c>
    </row>
    <row r="39" customFormat="false" ht="15" hidden="false" customHeight="false" outlineLevel="0" collapsed="false">
      <c r="A39" s="29" t="n">
        <v>3250</v>
      </c>
      <c r="B39" s="29" t="n">
        <f aca="false">MIN('Calculate from Values'!$W39,MAX(0,IF('Calculate from Values'!$A39&lt;'Calculate from Values'!$N$2,(1-'Calculate from Values'!$A39/'Calculate from Values'!$N$2)*'Calculate from Values'!$M39+'Calculate from Values'!$A39/'Calculate from Values'!$N$2*'Calculate from Values'!$N39,IF('Calculate from Values'!$A39&gt;='Calculate from Values'!$A$2,IF('Calculate from Values'!$A39&gt;'Calculate from Values'!$E$2,'Calculate from Values'!$Q39,'Calculate from Values'!$P39),IF('Calculate from Values'!$A39&lt;'Calculate from Values'!$I$2,'Calculate from Values'!$N39,IF('Calculate from Values'!$A39&gt;'Calculate from Values'!$J$2,'Calculate from Values'!$O39,'Calculate from Values'!$K$2))))))</f>
        <v>0</v>
      </c>
      <c r="C39" s="33"/>
      <c r="D39" s="29" t="n">
        <f aca="false">MIN('Calculate from Values'!$X39,MAX(0,IF('Calculate from Values'!$A39&lt;'Calculate from Values'!$N$2,(1-'Calculate from Values'!$A39/'Calculate from Values'!$N$2)*'Calculate from Values'!$R39+'Calculate from Values'!$A39/'Calculate from Values'!$N$2*'Calculate from Values'!$S39,IF('Calculate from Values'!$A39&gt;='Calculate from Values'!$A$2,IF('Calculate from Values'!$A39&gt;'Calculate from Values'!$E$2,'Calculate from Values'!$V39,'Calculate from Values'!$U39),IF('Calculate from Values'!$A39&lt;'Calculate from Values'!$I$2,'Calculate from Values'!$S39,IF('Calculate from Values'!$A39&gt;'Calculate from Values'!$J$2,'Calculate from Values'!$T39,'Calculate from Values'!$M$2))))))</f>
        <v>0</v>
      </c>
      <c r="E39" s="33"/>
      <c r="F39" s="29" t="n">
        <f aca="false">'Calculate from Values'!$T$2*IF('Calculate from Values'!$C39&gt;0,'Calculate from Values'!$C39,'Calculate from Values'!$B39)</f>
        <v>0</v>
      </c>
      <c r="G39" s="29" t="n">
        <f aca="false">'Calculate from Values'!$T$2*IF('Calculate from Values'!$E39&gt;0,'Calculate from Values'!$E39,'Calculate from Values'!$D39)</f>
        <v>0</v>
      </c>
      <c r="H39" s="29" t="n">
        <f aca="false">1.36*'Calculate from Values'!$A39*'Calculate from Values'!$F39/9550</f>
        <v>0</v>
      </c>
      <c r="I39" s="29" t="n">
        <f aca="false">1.36*'Calculate from Values'!$A39*'Calculate from Values'!$G39/9550</f>
        <v>0</v>
      </c>
      <c r="J39" s="31" t="n">
        <f aca="false">IF('Calculate from Values'!$A39&lt;='Calculate from Values'!$W$2,'Calculate from Values'!$U$2+('Calculate from Values'!$X$2-'Calculate from Values'!$U$2)*(('Calculate from Values'!$W$2-'Calculate from Values'!$A39)/('Calculate from Values'!$W$2-'Calculate from Values'!$N$2))^2,IF('Calculate from Values'!$A39&lt;='Calculate from Values'!$E$2,'Calculate from Values'!$U$2+('Calculate from Values'!$V$2-'Calculate from Values'!$U$2)*(('Calculate from Values'!$A39-'Calculate from Values'!$W$2)/('Calculate from Values'!$E$2-'Calculate from Values'!$W$2))^2,IF('Calculate from Values'!$F39&gt;0,'Calculate from Values'!$V$2*'Calculate from Values'!$E$4/'Calculate from Values'!$F39*'Calculate from Values'!$A39/'Calculate from Values'!$E$2,0)))</f>
        <v>0</v>
      </c>
      <c r="K39" s="32" t="str">
        <f aca="false">IF('Calculate from Values'!$A39&gt;'Calculate from Values'!$E$2+'Calculate from Values'!$P$2+99,"",IF('Calculate from Values'!$A39&lt;1,'Calculate from Values'!$V$4,CONCATENATE("        &lt;torque rpm=""",'Calculate from Values'!$A39,""" motorTorque=""",ROUND('Calculate from Values'!$F39,0),"""",IF('Calculate from Values'!$W$4&gt;0.01,CONCATENATE(" motorTorqueEco=""",ROUND('Calculate from Values'!$G39,0),""""),"")," fuelUsageRatio=""",ROUND('Calculate from Values'!$J39,1),"""/&gt;",CONCATENATE(IF('Calculate from Values'!$C39&gt;0,CONCATENATE("&lt;!-- manualData: ",'Calculate from Values'!$C39,"--&gt;"),""),IF('Calculate from Values'!$E39&gt;0,CONCATENATE("&lt;!-- manDataEco: ",'Calculate from Values'!$E39,"--&gt;"),"")))))</f>
        <v/>
      </c>
      <c r="L39" s="32" t="str">
        <f aca="false">IF('Calculate from Values'!$A39&lt;1,'Calculate from Values'!$V$4,IF(A38&gt;'Calculate from Values'!$Y$2,"",IF('Calculate from Values'!$A39&gt;'Calculate from Values'!$Y$2,"        &lt;torque normRpm=""1"" torque=""0""/&gt;",CONCATENATE("        &lt;torque normRpm=""",MIN(ROUND('Calculate from Values'!$A39/'Calculate from Values'!$Y$2,3),0.999),""" torque=""",ROUND('Calculate from Values'!$F39/MAX('Calculate from Values'!$F$7:$F$62),3),"""/&gt;"))))</f>
        <v/>
      </c>
      <c r="M39" s="29" t="n">
        <f aca="false">(1-(1-'Calculate from Values'!$A39/'Calculate from Values'!$N$2)^2)*'Calculate from Values'!$T$4</f>
        <v>-17429.75</v>
      </c>
      <c r="N39" s="29" t="n">
        <f aca="false">MAX(0,(1-'Calculate from Values'!$A$4*('Calculate from Values'!$I$2-'Calculate from Values'!$A39)^2)*'Calculate from Values'!$K$2)</f>
        <v>0</v>
      </c>
      <c r="O39" s="29" t="n">
        <f aca="false">MAX(0,('Calculate from Values'!$Q$2*(1-'Calculate from Values'!$B$4*('Calculate from Values'!$A39-'Calculate from Values'!$J$2))+(1-'Calculate from Values'!$Q$2)*(1-'Calculate from Values'!$C$4*('Calculate from Values'!$A39-'Calculate from Values'!$J$2)^2))*'Calculate from Values'!$K$2)</f>
        <v>0</v>
      </c>
      <c r="P39" s="29" t="n">
        <f aca="false">MAX(0,('Calculate from Values'!$B$2-'Calculate from Values'!$D$4*('Calculate from Values'!$A39-'Calculate from Values'!$A$2)^2)/1.36*9550/MAX(1,'Calculate from Values'!$A39))</f>
        <v>313.832013574661</v>
      </c>
      <c r="Q39" s="29" t="n">
        <f aca="false">MAX(0,'Calculate from Values'!$F$4*MIN('Calculate from Values'!$E$2/MAX(1,'Calculate from Values'!$A39),1-(MAX(0,'Calculate from Values'!$A39-'Calculate from Values'!$E$2)/'Calculate from Values'!$P$2)^'Calculate from Values'!$R$2))</f>
        <v>0</v>
      </c>
      <c r="R39" s="29" t="n">
        <f aca="false">(1-(1-'Calculate from Values'!$A39/'Calculate from Values'!$N$2)^2)*'Calculate from Values'!$U$4</f>
        <v>-14223.5294117647</v>
      </c>
      <c r="S39" s="29" t="n">
        <f aca="false">MAX(0,(1-'Calculate from Values'!$A$4*('Calculate from Values'!$I$2-'Calculate from Values'!$A39)^2)*'Calculate from Values'!$M$2)</f>
        <v>0</v>
      </c>
      <c r="T39" s="29" t="n">
        <f aca="false">MAX(0,('Calculate from Values'!$Q$2*(1-'Calculate from Values'!$Q$4*('Calculate from Values'!$A39-'Calculate from Values'!$J$2))+(1-'Calculate from Values'!$Q$2)*(1-'Calculate from Values'!$R$4*('Calculate from Values'!$A39-'Calculate from Values'!$J$2)^2))*'Calculate from Values'!$M$2)</f>
        <v>1055.37925696594</v>
      </c>
      <c r="U39" s="29" t="n">
        <f aca="false">MAX(0,('Calculate from Values'!$D$2-'Calculate from Values'!$S$4*('Calculate from Values'!$A39-'Calculate from Values'!$A$2)^2)/1.36*9550/MAX(1,'Calculate from Values'!$A39))</f>
        <v>1324.46832579186</v>
      </c>
      <c r="V39" s="29" t="n">
        <f aca="false">MAX(0,'Calculate from Values'!$P$4*MIN('Calculate from Values'!$E$2/MAX(1,'Calculate from Values'!$A39),1-(MAX(0,'Calculate from Values'!$A39-'Calculate from Values'!$E$2)/'Calculate from Values'!$P$2)^'Calculate from Values'!$R$2))</f>
        <v>0</v>
      </c>
      <c r="W39" s="29" t="n">
        <f aca="false">IF('Calculate from Values'!$A39&lt;=0,0,IF('Calculate from Values'!$A39&lt;='Calculate from Values'!$A$2,'Calculate from Values'!$B$2/1.36*9550/'Calculate from Values'!$A39*('Calculate from Values'!$AC$2*'Calculate from Values'!$A39/'Calculate from Values'!$A$2+1-'Calculate from Values'!$AC$2),MAX('Calculate from Values'!$B$2,'Calculate from Values'!$F$2)/1.36*9550/'Calculate from Values'!$A39))</f>
        <v>1495.15837104072</v>
      </c>
      <c r="X39" s="29" t="n">
        <f aca="false">IF('Calculate from Values'!$A39&lt;=0,0,IF('Calculate from Values'!$A39&lt;='Calculate from Values'!$A$2,'Calculate from Values'!$D$2/1.36*9550/'Calculate from Values'!$A39*('Calculate from Values'!$AC$2*'Calculate from Values'!$A39/'Calculate from Values'!$A$2+1-'Calculate from Values'!$AC$2),MAX('Calculate from Values'!$D$2,'Calculate from Values'!$H$2)/1.36*9550/'Calculate from Values'!$A39))</f>
        <v>1324.46832579186</v>
      </c>
      <c r="Y39" s="29" t="n">
        <f aca="false">ABS('Calculate from Values'!$F39-'Calculate from Values'!$G39)</f>
        <v>0</v>
      </c>
    </row>
    <row r="40" customFormat="false" ht="15" hidden="false" customHeight="false" outlineLevel="0" collapsed="false">
      <c r="A40" s="29" t="n">
        <v>3500</v>
      </c>
      <c r="B40" s="29" t="n">
        <f aca="false">MIN('Calculate from Values'!$W40,MAX(0,IF('Calculate from Values'!$A40&lt;'Calculate from Values'!$N$2,(1-'Calculate from Values'!$A40/'Calculate from Values'!$N$2)*'Calculate from Values'!$M40+'Calculate from Values'!$A40/'Calculate from Values'!$N$2*'Calculate from Values'!$N40,IF('Calculate from Values'!$A40&gt;='Calculate from Values'!$A$2,IF('Calculate from Values'!$A40&gt;'Calculate from Values'!$E$2,'Calculate from Values'!$Q40,'Calculate from Values'!$P40),IF('Calculate from Values'!$A40&lt;'Calculate from Values'!$I$2,'Calculate from Values'!$N40,IF('Calculate from Values'!$A40&gt;'Calculate from Values'!$J$2,'Calculate from Values'!$O40,'Calculate from Values'!$K$2))))))</f>
        <v>0</v>
      </c>
      <c r="C40" s="33"/>
      <c r="D40" s="29" t="n">
        <f aca="false">MIN('Calculate from Values'!$X40,MAX(0,IF('Calculate from Values'!$A40&lt;'Calculate from Values'!$N$2,(1-'Calculate from Values'!$A40/'Calculate from Values'!$N$2)*'Calculate from Values'!$R40+'Calculate from Values'!$A40/'Calculate from Values'!$N$2*'Calculate from Values'!$S40,IF('Calculate from Values'!$A40&gt;='Calculate from Values'!$A$2,IF('Calculate from Values'!$A40&gt;'Calculate from Values'!$E$2,'Calculate from Values'!$V40,'Calculate from Values'!$U40),IF('Calculate from Values'!$A40&lt;'Calculate from Values'!$I$2,'Calculate from Values'!$S40,IF('Calculate from Values'!$A40&gt;'Calculate from Values'!$J$2,'Calculate from Values'!$T40,'Calculate from Values'!$M$2))))))</f>
        <v>0</v>
      </c>
      <c r="E40" s="33"/>
      <c r="F40" s="29" t="n">
        <f aca="false">'Calculate from Values'!$T$2*IF('Calculate from Values'!$C40&gt;0,'Calculate from Values'!$C40,'Calculate from Values'!$B40)</f>
        <v>0</v>
      </c>
      <c r="G40" s="29" t="n">
        <f aca="false">'Calculate from Values'!$T$2*IF('Calculate from Values'!$E40&gt;0,'Calculate from Values'!$E40,'Calculate from Values'!$D40)</f>
        <v>0</v>
      </c>
      <c r="H40" s="29" t="n">
        <f aca="false">1.36*'Calculate from Values'!$A40*'Calculate from Values'!$F40/9550</f>
        <v>0</v>
      </c>
      <c r="I40" s="29" t="n">
        <f aca="false">1.36*'Calculate from Values'!$A40*'Calculate from Values'!$G40/9550</f>
        <v>0</v>
      </c>
      <c r="J40" s="31" t="n">
        <f aca="false">IF('Calculate from Values'!$A40&lt;='Calculate from Values'!$W$2,'Calculate from Values'!$U$2+('Calculate from Values'!$X$2-'Calculate from Values'!$U$2)*(('Calculate from Values'!$W$2-'Calculate from Values'!$A40)/('Calculate from Values'!$W$2-'Calculate from Values'!$N$2))^2,IF('Calculate from Values'!$A40&lt;='Calculate from Values'!$E$2,'Calculate from Values'!$U$2+('Calculate from Values'!$V$2-'Calculate from Values'!$U$2)*(('Calculate from Values'!$A40-'Calculate from Values'!$W$2)/('Calculate from Values'!$E$2-'Calculate from Values'!$W$2))^2,IF('Calculate from Values'!$F40&gt;0,'Calculate from Values'!$V$2*'Calculate from Values'!$E$4/'Calculate from Values'!$F40*'Calculate from Values'!$A40/'Calculate from Values'!$E$2,0)))</f>
        <v>0</v>
      </c>
      <c r="K40" s="32" t="str">
        <f aca="false">IF('Calculate from Values'!$A40&gt;'Calculate from Values'!$E$2+'Calculate from Values'!$P$2+99,"",IF('Calculate from Values'!$A40&lt;1,'Calculate from Values'!$V$4,CONCATENATE("        &lt;torque rpm=""",'Calculate from Values'!$A40,""" motorTorque=""",ROUND('Calculate from Values'!$F40,0),"""",IF('Calculate from Values'!$W$4&gt;0.01,CONCATENATE(" motorTorqueEco=""",ROUND('Calculate from Values'!$G40,0),""""),"")," fuelUsageRatio=""",ROUND('Calculate from Values'!$J40,1),"""/&gt;",CONCATENATE(IF('Calculate from Values'!$C40&gt;0,CONCATENATE("&lt;!-- manualData: ",'Calculate from Values'!$C40,"--&gt;"),""),IF('Calculate from Values'!$E40&gt;0,CONCATENATE("&lt;!-- manDataEco: ",'Calculate from Values'!$E40,"--&gt;"),"")))))</f>
        <v/>
      </c>
      <c r="L40" s="32" t="str">
        <f aca="false">IF('Calculate from Values'!$A40&lt;1,'Calculate from Values'!$V$4,IF(A39&gt;'Calculate from Values'!$Y$2,"",IF('Calculate from Values'!$A40&gt;'Calculate from Values'!$Y$2,"        &lt;torque normRpm=""1"" torque=""0""/&gt;",CONCATENATE("        &lt;torque normRpm=""",MIN(ROUND('Calculate from Values'!$A40/'Calculate from Values'!$Y$2,3),0.999),""" torque=""",ROUND('Calculate from Values'!$F40/MAX('Calculate from Values'!$F$7:$F$62),3),"""/&gt;"))))</f>
        <v/>
      </c>
      <c r="M40" s="29" t="n">
        <f aca="false">(1-(1-'Calculate from Values'!$A40/'Calculate from Values'!$N$2)^2)*'Calculate from Values'!$T$4</f>
        <v>-21798</v>
      </c>
      <c r="N40" s="29" t="n">
        <f aca="false">MAX(0,(1-'Calculate from Values'!$A$4*('Calculate from Values'!$I$2-'Calculate from Values'!$A40)^2)*'Calculate from Values'!$K$2)</f>
        <v>0</v>
      </c>
      <c r="O40" s="29" t="n">
        <f aca="false">MAX(0,('Calculate from Values'!$Q$2*(1-'Calculate from Values'!$B$4*('Calculate from Values'!$A40-'Calculate from Values'!$J$2))+(1-'Calculate from Values'!$Q$2)*(1-'Calculate from Values'!$C$4*('Calculate from Values'!$A40-'Calculate from Values'!$J$2)^2))*'Calculate from Values'!$K$2)</f>
        <v>0</v>
      </c>
      <c r="P40" s="29" t="n">
        <f aca="false">MAX(0,('Calculate from Values'!$B$2-'Calculate from Values'!$D$4*('Calculate from Values'!$A40-'Calculate from Values'!$A$2)^2)/1.36*9550/MAX(1,'Calculate from Values'!$A40))</f>
        <v>0</v>
      </c>
      <c r="Q40" s="29" t="n">
        <f aca="false">MAX(0,'Calculate from Values'!$F$4*MIN('Calculate from Values'!$E$2/MAX(1,'Calculate from Values'!$A40),1-(MAX(0,'Calculate from Values'!$A40-'Calculate from Values'!$E$2)/'Calculate from Values'!$P$2)^'Calculate from Values'!$R$2))</f>
        <v>0</v>
      </c>
      <c r="R40" s="29" t="n">
        <f aca="false">(1-(1-'Calculate from Values'!$A40/'Calculate from Values'!$N$2)^2)*'Calculate from Values'!$U$4</f>
        <v>-17788.2352941176</v>
      </c>
      <c r="S40" s="29" t="n">
        <f aca="false">MAX(0,(1-'Calculate from Values'!$A$4*('Calculate from Values'!$I$2-'Calculate from Values'!$A40)^2)*'Calculate from Values'!$M$2)</f>
        <v>0</v>
      </c>
      <c r="T40" s="29" t="n">
        <f aca="false">MAX(0,('Calculate from Values'!$Q$2*(1-'Calculate from Values'!$Q$4*('Calculate from Values'!$A40-'Calculate from Values'!$J$2))+(1-'Calculate from Values'!$Q$2)*(1-'Calculate from Values'!$R$4*('Calculate from Values'!$A40-'Calculate from Values'!$J$2)^2))*'Calculate from Values'!$M$2)</f>
        <v>698.473751098879</v>
      </c>
      <c r="U40" s="29" t="n">
        <f aca="false">MAX(0,('Calculate from Values'!$D$2-'Calculate from Values'!$S$4*('Calculate from Values'!$A40-'Calculate from Values'!$A$2)^2)/1.36*9550/MAX(1,'Calculate from Values'!$A40))</f>
        <v>1229.86344537815</v>
      </c>
      <c r="V40" s="29" t="n">
        <f aca="false">MAX(0,'Calculate from Values'!$P$4*MIN('Calculate from Values'!$E$2/MAX(1,'Calculate from Values'!$A40),1-(MAX(0,'Calculate from Values'!$A40-'Calculate from Values'!$E$2)/'Calculate from Values'!$P$2)^'Calculate from Values'!$R$2))</f>
        <v>0</v>
      </c>
      <c r="W40" s="29" t="n">
        <f aca="false">IF('Calculate from Values'!$A40&lt;=0,0,IF('Calculate from Values'!$A40&lt;='Calculate from Values'!$A$2,'Calculate from Values'!$B$2/1.36*9550/'Calculate from Values'!$A40*('Calculate from Values'!$AC$2*'Calculate from Values'!$A40/'Calculate from Values'!$A$2+1-'Calculate from Values'!$AC$2),MAX('Calculate from Values'!$B$2,'Calculate from Values'!$F$2)/1.36*9550/'Calculate from Values'!$A40))</f>
        <v>1388.36134453782</v>
      </c>
      <c r="X40" s="29" t="n">
        <f aca="false">IF('Calculate from Values'!$A40&lt;=0,0,IF('Calculate from Values'!$A40&lt;='Calculate from Values'!$A$2,'Calculate from Values'!$D$2/1.36*9550/'Calculate from Values'!$A40*('Calculate from Values'!$AC$2*'Calculate from Values'!$A40/'Calculate from Values'!$A$2+1-'Calculate from Values'!$AC$2),MAX('Calculate from Values'!$D$2,'Calculate from Values'!$H$2)/1.36*9550/'Calculate from Values'!$A40))</f>
        <v>1229.86344537815</v>
      </c>
      <c r="Y40" s="29" t="n">
        <f aca="false">ABS('Calculate from Values'!$F40-'Calculate from Values'!$G40)</f>
        <v>0</v>
      </c>
    </row>
    <row r="41" customFormat="false" ht="15" hidden="false" customHeight="false" outlineLevel="0" collapsed="false">
      <c r="A41" s="29" t="n">
        <v>3750</v>
      </c>
      <c r="B41" s="29" t="n">
        <f aca="false">MIN('Calculate from Values'!$W41,MAX(0,IF('Calculate from Values'!$A41&lt;'Calculate from Values'!$N$2,(1-'Calculate from Values'!$A41/'Calculate from Values'!$N$2)*'Calculate from Values'!$M41+'Calculate from Values'!$A41/'Calculate from Values'!$N$2*'Calculate from Values'!$N41,IF('Calculate from Values'!$A41&gt;='Calculate from Values'!$A$2,IF('Calculate from Values'!$A41&gt;'Calculate from Values'!$E$2,'Calculate from Values'!$Q41,'Calculate from Values'!$P41),IF('Calculate from Values'!$A41&lt;'Calculate from Values'!$I$2,'Calculate from Values'!$N41,IF('Calculate from Values'!$A41&gt;'Calculate from Values'!$J$2,'Calculate from Values'!$O41,'Calculate from Values'!$K$2))))))</f>
        <v>0</v>
      </c>
      <c r="C41" s="33"/>
      <c r="D41" s="29" t="n">
        <f aca="false">MIN('Calculate from Values'!$X41,MAX(0,IF('Calculate from Values'!$A41&lt;'Calculate from Values'!$N$2,(1-'Calculate from Values'!$A41/'Calculate from Values'!$N$2)*'Calculate from Values'!$R41+'Calculate from Values'!$A41/'Calculate from Values'!$N$2*'Calculate from Values'!$S41,IF('Calculate from Values'!$A41&gt;='Calculate from Values'!$A$2,IF('Calculate from Values'!$A41&gt;'Calculate from Values'!$E$2,'Calculate from Values'!$V41,'Calculate from Values'!$U41),IF('Calculate from Values'!$A41&lt;'Calculate from Values'!$I$2,'Calculate from Values'!$S41,IF('Calculate from Values'!$A41&gt;'Calculate from Values'!$J$2,'Calculate from Values'!$T41,'Calculate from Values'!$M$2))))))</f>
        <v>0</v>
      </c>
      <c r="E41" s="33"/>
      <c r="F41" s="29" t="n">
        <f aca="false">'Calculate from Values'!$T$2*IF('Calculate from Values'!$C41&gt;0,'Calculate from Values'!$C41,'Calculate from Values'!$B41)</f>
        <v>0</v>
      </c>
      <c r="G41" s="29" t="n">
        <f aca="false">'Calculate from Values'!$T$2*IF('Calculate from Values'!$E41&gt;0,'Calculate from Values'!$E41,'Calculate from Values'!$D41)</f>
        <v>0</v>
      </c>
      <c r="H41" s="29" t="n">
        <f aca="false">1.36*'Calculate from Values'!$A41*'Calculate from Values'!$F41/9550</f>
        <v>0</v>
      </c>
      <c r="I41" s="29" t="n">
        <f aca="false">1.36*'Calculate from Values'!$A41*'Calculate from Values'!$G41/9550</f>
        <v>0</v>
      </c>
      <c r="J41" s="31" t="n">
        <f aca="false">IF('Calculate from Values'!$A41&lt;='Calculate from Values'!$W$2,'Calculate from Values'!$U$2+('Calculate from Values'!$X$2-'Calculate from Values'!$U$2)*(('Calculate from Values'!$W$2-'Calculate from Values'!$A41)/('Calculate from Values'!$W$2-'Calculate from Values'!$N$2))^2,IF('Calculate from Values'!$A41&lt;='Calculate from Values'!$E$2,'Calculate from Values'!$U$2+('Calculate from Values'!$V$2-'Calculate from Values'!$U$2)*(('Calculate from Values'!$A41-'Calculate from Values'!$W$2)/('Calculate from Values'!$E$2-'Calculate from Values'!$W$2))^2,IF('Calculate from Values'!$F41&gt;0,'Calculate from Values'!$V$2*'Calculate from Values'!$E$4/'Calculate from Values'!$F41*'Calculate from Values'!$A41/'Calculate from Values'!$E$2,0)))</f>
        <v>0</v>
      </c>
      <c r="K41" s="32" t="str">
        <f aca="false">IF('Calculate from Values'!$A41&gt;'Calculate from Values'!$E$2+'Calculate from Values'!$P$2+99,"",IF('Calculate from Values'!$A41&lt;1,'Calculate from Values'!$V$4,CONCATENATE("        &lt;torque rpm=""",'Calculate from Values'!$A41,""" motorTorque=""",ROUND('Calculate from Values'!$F41,0),"""",IF('Calculate from Values'!$W$4&gt;0.01,CONCATENATE(" motorTorqueEco=""",ROUND('Calculate from Values'!$G41,0),""""),"")," fuelUsageRatio=""",ROUND('Calculate from Values'!$J41,1),"""/&gt;",CONCATENATE(IF('Calculate from Values'!$C41&gt;0,CONCATENATE("&lt;!-- manualData: ",'Calculate from Values'!$C41,"--&gt;"),""),IF('Calculate from Values'!$E41&gt;0,CONCATENATE("&lt;!-- manDataEco: ",'Calculate from Values'!$E41,"--&gt;"),"")))))</f>
        <v/>
      </c>
      <c r="L41" s="32" t="str">
        <f aca="false">IF('Calculate from Values'!$A41&lt;1,'Calculate from Values'!$V$4,IF(A40&gt;'Calculate from Values'!$Y$2,"",IF('Calculate from Values'!$A41&gt;'Calculate from Values'!$Y$2,"        &lt;torque normRpm=""1"" torque=""0""/&gt;",CONCATENATE("        &lt;torque normRpm=""",MIN(ROUND('Calculate from Values'!$A41/'Calculate from Values'!$Y$2,3),0.999),""" torque=""",ROUND('Calculate from Values'!$F41/MAX('Calculate from Values'!$F$7:$F$62),3),"""/&gt;"))))</f>
        <v/>
      </c>
      <c r="M41" s="29" t="n">
        <f aca="false">(1-(1-'Calculate from Values'!$A41/'Calculate from Values'!$N$2)^2)*'Calculate from Values'!$T$4</f>
        <v>-26598.75</v>
      </c>
      <c r="N41" s="29" t="n">
        <f aca="false">MAX(0,(1-'Calculate from Values'!$A$4*('Calculate from Values'!$I$2-'Calculate from Values'!$A41)^2)*'Calculate from Values'!$K$2)</f>
        <v>0</v>
      </c>
      <c r="O41" s="29" t="n">
        <f aca="false">MAX(0,('Calculate from Values'!$Q$2*(1-'Calculate from Values'!$B$4*('Calculate from Values'!$A41-'Calculate from Values'!$J$2))+(1-'Calculate from Values'!$Q$2)*(1-'Calculate from Values'!$C$4*('Calculate from Values'!$A41-'Calculate from Values'!$J$2)^2))*'Calculate from Values'!$K$2)</f>
        <v>0</v>
      </c>
      <c r="P41" s="29" t="n">
        <f aca="false">MAX(0,('Calculate from Values'!$B$2-'Calculate from Values'!$D$4*('Calculate from Values'!$A41-'Calculate from Values'!$A$2)^2)/1.36*9550/MAX(1,'Calculate from Values'!$A41))</f>
        <v>0</v>
      </c>
      <c r="Q41" s="29" t="n">
        <f aca="false">MAX(0,'Calculate from Values'!$F$4*MIN('Calculate from Values'!$E$2/MAX(1,'Calculate from Values'!$A41),1-(MAX(0,'Calculate from Values'!$A41-'Calculate from Values'!$E$2)/'Calculate from Values'!$P$2)^'Calculate from Values'!$R$2))</f>
        <v>0</v>
      </c>
      <c r="R41" s="29" t="n">
        <f aca="false">(1-(1-'Calculate from Values'!$A41/'Calculate from Values'!$N$2)^2)*'Calculate from Values'!$U$4</f>
        <v>-21705.8823529412</v>
      </c>
      <c r="S41" s="29" t="n">
        <f aca="false">MAX(0,(1-'Calculate from Values'!$A$4*('Calculate from Values'!$I$2-'Calculate from Values'!$A41)^2)*'Calculate from Values'!$M$2)</f>
        <v>0</v>
      </c>
      <c r="T41" s="29" t="n">
        <f aca="false">MAX(0,('Calculate from Values'!$Q$2*(1-'Calculate from Values'!$Q$4*('Calculate from Values'!$A41-'Calculate from Values'!$J$2))+(1-'Calculate from Values'!$Q$2)*(1-'Calculate from Values'!$R$4*('Calculate from Values'!$A41-'Calculate from Values'!$J$2)^2))*'Calculate from Values'!$M$2)</f>
        <v>300.067605014714</v>
      </c>
      <c r="U41" s="29" t="n">
        <f aca="false">MAX(0,('Calculate from Values'!$D$2-'Calculate from Values'!$S$4*('Calculate from Values'!$A41-'Calculate from Values'!$A$2)^2)/1.36*9550/MAX(1,'Calculate from Values'!$A41))</f>
        <v>1147.87254901961</v>
      </c>
      <c r="V41" s="29" t="n">
        <f aca="false">MAX(0,'Calculate from Values'!$P$4*MIN('Calculate from Values'!$E$2/MAX(1,'Calculate from Values'!$A41),1-(MAX(0,'Calculate from Values'!$A41-'Calculate from Values'!$E$2)/'Calculate from Values'!$P$2)^'Calculate from Values'!$R$2))</f>
        <v>0</v>
      </c>
      <c r="W41" s="29" t="n">
        <f aca="false">IF('Calculate from Values'!$A41&lt;=0,0,IF('Calculate from Values'!$A41&lt;='Calculate from Values'!$A$2,'Calculate from Values'!$B$2/1.36*9550/'Calculate from Values'!$A41*('Calculate from Values'!$AC$2*'Calculate from Values'!$A41/'Calculate from Values'!$A$2+1-'Calculate from Values'!$AC$2),MAX('Calculate from Values'!$B$2,'Calculate from Values'!$F$2)/1.36*9550/'Calculate from Values'!$A41))</f>
        <v>1295.80392156863</v>
      </c>
      <c r="X41" s="29" t="n">
        <f aca="false">IF('Calculate from Values'!$A41&lt;=0,0,IF('Calculate from Values'!$A41&lt;='Calculate from Values'!$A$2,'Calculate from Values'!$D$2/1.36*9550/'Calculate from Values'!$A41*('Calculate from Values'!$AC$2*'Calculate from Values'!$A41/'Calculate from Values'!$A$2+1-'Calculate from Values'!$AC$2),MAX('Calculate from Values'!$D$2,'Calculate from Values'!$H$2)/1.36*9550/'Calculate from Values'!$A41))</f>
        <v>1147.87254901961</v>
      </c>
      <c r="Y41" s="29" t="n">
        <f aca="false">ABS('Calculate from Values'!$F41-'Calculate from Values'!$G41)</f>
        <v>0</v>
      </c>
    </row>
    <row r="42" customFormat="false" ht="15" hidden="false" customHeight="false" outlineLevel="0" collapsed="false">
      <c r="A42" s="29" t="n">
        <v>4000</v>
      </c>
      <c r="B42" s="29" t="n">
        <f aca="false">MIN('Calculate from Values'!$W42,MAX(0,IF('Calculate from Values'!$A42&lt;'Calculate from Values'!$N$2,(1-'Calculate from Values'!$A42/'Calculate from Values'!$N$2)*'Calculate from Values'!$M42+'Calculate from Values'!$A42/'Calculate from Values'!$N$2*'Calculate from Values'!$N42,IF('Calculate from Values'!$A42&gt;='Calculate from Values'!$A$2,IF('Calculate from Values'!$A42&gt;'Calculate from Values'!$E$2,'Calculate from Values'!$Q42,'Calculate from Values'!$P42),IF('Calculate from Values'!$A42&lt;'Calculate from Values'!$I$2,'Calculate from Values'!$N42,IF('Calculate from Values'!$A42&gt;'Calculate from Values'!$J$2,'Calculate from Values'!$O42,'Calculate from Values'!$K$2))))))</f>
        <v>0</v>
      </c>
      <c r="C42" s="33"/>
      <c r="D42" s="29" t="n">
        <f aca="false">MIN('Calculate from Values'!$X42,MAX(0,IF('Calculate from Values'!$A42&lt;'Calculate from Values'!$N$2,(1-'Calculate from Values'!$A42/'Calculate from Values'!$N$2)*'Calculate from Values'!$R42+'Calculate from Values'!$A42/'Calculate from Values'!$N$2*'Calculate from Values'!$S42,IF('Calculate from Values'!$A42&gt;='Calculate from Values'!$A$2,IF('Calculate from Values'!$A42&gt;'Calculate from Values'!$E$2,'Calculate from Values'!$V42,'Calculate from Values'!$U42),IF('Calculate from Values'!$A42&lt;'Calculate from Values'!$I$2,'Calculate from Values'!$S42,IF('Calculate from Values'!$A42&gt;'Calculate from Values'!$J$2,'Calculate from Values'!$T42,'Calculate from Values'!$M$2))))))</f>
        <v>0</v>
      </c>
      <c r="E42" s="33"/>
      <c r="F42" s="29" t="n">
        <f aca="false">'Calculate from Values'!$T$2*IF('Calculate from Values'!$C42&gt;0,'Calculate from Values'!$C42,'Calculate from Values'!$B42)</f>
        <v>0</v>
      </c>
      <c r="G42" s="29" t="n">
        <f aca="false">'Calculate from Values'!$T$2*IF('Calculate from Values'!$E42&gt;0,'Calculate from Values'!$E42,'Calculate from Values'!$D42)</f>
        <v>0</v>
      </c>
      <c r="H42" s="29" t="n">
        <f aca="false">1.36*'Calculate from Values'!$A42*'Calculate from Values'!$F42/9550</f>
        <v>0</v>
      </c>
      <c r="I42" s="29" t="n">
        <f aca="false">1.36*'Calculate from Values'!$A42*'Calculate from Values'!$G42/9550</f>
        <v>0</v>
      </c>
      <c r="J42" s="31" t="n">
        <f aca="false">IF('Calculate from Values'!$A42&lt;='Calculate from Values'!$W$2,'Calculate from Values'!$U$2+('Calculate from Values'!$X$2-'Calculate from Values'!$U$2)*(('Calculate from Values'!$W$2-'Calculate from Values'!$A42)/('Calculate from Values'!$W$2-'Calculate from Values'!$N$2))^2,IF('Calculate from Values'!$A42&lt;='Calculate from Values'!$E$2,'Calculate from Values'!$U$2+('Calculate from Values'!$V$2-'Calculate from Values'!$U$2)*(('Calculate from Values'!$A42-'Calculate from Values'!$W$2)/('Calculate from Values'!$E$2-'Calculate from Values'!$W$2))^2,IF('Calculate from Values'!$F42&gt;0,'Calculate from Values'!$V$2*'Calculate from Values'!$E$4/'Calculate from Values'!$F42*'Calculate from Values'!$A42/'Calculate from Values'!$E$2,0)))</f>
        <v>0</v>
      </c>
      <c r="K42" s="32" t="str">
        <f aca="false">IF('Calculate from Values'!$A42&gt;'Calculate from Values'!$E$2+'Calculate from Values'!$P$2+99,"",IF('Calculate from Values'!$A42&lt;1,'Calculate from Values'!$V$4,CONCATENATE("        &lt;torque rpm=""",'Calculate from Values'!$A42,""" motorTorque=""",ROUND('Calculate from Values'!$F42,0),"""",IF('Calculate from Values'!$W$4&gt;0.01,CONCATENATE(" motorTorqueEco=""",ROUND('Calculate from Values'!$G42,0),""""),"")," fuelUsageRatio=""",ROUND('Calculate from Values'!$J42,1),"""/&gt;",CONCATENATE(IF('Calculate from Values'!$C42&gt;0,CONCATENATE("&lt;!-- manualData: ",'Calculate from Values'!$C42,"--&gt;"),""),IF('Calculate from Values'!$E42&gt;0,CONCATENATE("&lt;!-- manDataEco: ",'Calculate from Values'!$E42,"--&gt;"),"")))))</f>
        <v/>
      </c>
      <c r="L42" s="32" t="str">
        <f aca="false">IF('Calculate from Values'!$A42&lt;1,'Calculate from Values'!$V$4,IF(A41&gt;'Calculate from Values'!$Y$2,"",IF('Calculate from Values'!$A42&gt;'Calculate from Values'!$Y$2,"        &lt;torque normRpm=""1"" torque=""0""/&gt;",CONCATENATE("        &lt;torque normRpm=""",MIN(ROUND('Calculate from Values'!$A42/'Calculate from Values'!$Y$2,3),0.999),""" torque=""",ROUND('Calculate from Values'!$F42/MAX('Calculate from Values'!$F$7:$F$62),3),"""/&gt;"))))</f>
        <v/>
      </c>
      <c r="M42" s="29" t="n">
        <f aca="false">(1-(1-'Calculate from Values'!$A42/'Calculate from Values'!$N$2)^2)*'Calculate from Values'!$T$4</f>
        <v>-31832</v>
      </c>
      <c r="N42" s="29" t="n">
        <f aca="false">MAX(0,(1-'Calculate from Values'!$A$4*('Calculate from Values'!$I$2-'Calculate from Values'!$A42)^2)*'Calculate from Values'!$K$2)</f>
        <v>0</v>
      </c>
      <c r="O42" s="29" t="n">
        <f aca="false">MAX(0,('Calculate from Values'!$Q$2*(1-'Calculate from Values'!$B$4*('Calculate from Values'!$A42-'Calculate from Values'!$J$2))+(1-'Calculate from Values'!$Q$2)*(1-'Calculate from Values'!$C$4*('Calculate from Values'!$A42-'Calculate from Values'!$J$2)^2))*'Calculate from Values'!$K$2)</f>
        <v>0</v>
      </c>
      <c r="P42" s="29" t="n">
        <f aca="false">MAX(0,('Calculate from Values'!$B$2-'Calculate from Values'!$D$4*('Calculate from Values'!$A42-'Calculate from Values'!$A$2)^2)/1.36*9550/MAX(1,'Calculate from Values'!$A42))</f>
        <v>0</v>
      </c>
      <c r="Q42" s="29" t="n">
        <f aca="false">MAX(0,'Calculate from Values'!$F$4*MIN('Calculate from Values'!$E$2/MAX(1,'Calculate from Values'!$A42),1-(MAX(0,'Calculate from Values'!$A42-'Calculate from Values'!$E$2)/'Calculate from Values'!$P$2)^'Calculate from Values'!$R$2))</f>
        <v>0</v>
      </c>
      <c r="R42" s="29" t="n">
        <f aca="false">(1-(1-'Calculate from Values'!$A42/'Calculate from Values'!$N$2)^2)*'Calculate from Values'!$U$4</f>
        <v>-25976.4705882353</v>
      </c>
      <c r="S42" s="29" t="n">
        <f aca="false">MAX(0,(1-'Calculate from Values'!$A$4*('Calculate from Values'!$I$2-'Calculate from Values'!$A42)^2)*'Calculate from Values'!$M$2)</f>
        <v>0</v>
      </c>
      <c r="T42" s="29" t="n">
        <f aca="false">MAX(0,('Calculate from Values'!$Q$2*(1-'Calculate from Values'!$Q$4*('Calculate from Values'!$A42-'Calculate from Values'!$J$2))+(1-'Calculate from Values'!$Q$2)*(1-'Calculate from Values'!$R$4*('Calculate from Values'!$A42-'Calculate from Values'!$J$2)^2))*'Calculate from Values'!$M$2)</f>
        <v>0</v>
      </c>
      <c r="U42" s="29" t="n">
        <f aca="false">MAX(0,('Calculate from Values'!$D$2-'Calculate from Values'!$S$4*('Calculate from Values'!$A42-'Calculate from Values'!$A$2)^2)/1.36*9550/MAX(1,'Calculate from Values'!$A42))</f>
        <v>1076.13051470588</v>
      </c>
      <c r="V42" s="29" t="n">
        <f aca="false">MAX(0,'Calculate from Values'!$P$4*MIN('Calculate from Values'!$E$2/MAX(1,'Calculate from Values'!$A42),1-(MAX(0,'Calculate from Values'!$A42-'Calculate from Values'!$E$2)/'Calculate from Values'!$P$2)^'Calculate from Values'!$R$2))</f>
        <v>0</v>
      </c>
      <c r="W42" s="29" t="n">
        <f aca="false">IF('Calculate from Values'!$A42&lt;=0,0,IF('Calculate from Values'!$A42&lt;='Calculate from Values'!$A$2,'Calculate from Values'!$B$2/1.36*9550/'Calculate from Values'!$A42*('Calculate from Values'!$AC$2*'Calculate from Values'!$A42/'Calculate from Values'!$A$2+1-'Calculate from Values'!$AC$2),MAX('Calculate from Values'!$B$2,'Calculate from Values'!$F$2)/1.36*9550/'Calculate from Values'!$A42))</f>
        <v>1214.81617647059</v>
      </c>
      <c r="X42" s="29" t="n">
        <f aca="false">IF('Calculate from Values'!$A42&lt;=0,0,IF('Calculate from Values'!$A42&lt;='Calculate from Values'!$A$2,'Calculate from Values'!$D$2/1.36*9550/'Calculate from Values'!$A42*('Calculate from Values'!$AC$2*'Calculate from Values'!$A42/'Calculate from Values'!$A$2+1-'Calculate from Values'!$AC$2),MAX('Calculate from Values'!$D$2,'Calculate from Values'!$H$2)/1.36*9550/'Calculate from Values'!$A42))</f>
        <v>1076.13051470588</v>
      </c>
      <c r="Y42" s="29" t="n">
        <f aca="false">ABS('Calculate from Values'!$F42-'Calculate from Values'!$G42)</f>
        <v>0</v>
      </c>
    </row>
    <row r="43" customFormat="false" ht="15" hidden="false" customHeight="false" outlineLevel="0" collapsed="false">
      <c r="A43" s="29" t="n">
        <v>4250</v>
      </c>
      <c r="B43" s="29" t="n">
        <f aca="false">MIN('Calculate from Values'!$W43,MAX(0,IF('Calculate from Values'!$A43&lt;'Calculate from Values'!$N$2,(1-'Calculate from Values'!$A43/'Calculate from Values'!$N$2)*'Calculate from Values'!$M43+'Calculate from Values'!$A43/'Calculate from Values'!$N$2*'Calculate from Values'!$N43,IF('Calculate from Values'!$A43&gt;='Calculate from Values'!$A$2,IF('Calculate from Values'!$A43&gt;'Calculate from Values'!$E$2,'Calculate from Values'!$Q43,'Calculate from Values'!$P43),IF('Calculate from Values'!$A43&lt;'Calculate from Values'!$I$2,'Calculate from Values'!$N43,IF('Calculate from Values'!$A43&gt;'Calculate from Values'!$J$2,'Calculate from Values'!$O43,'Calculate from Values'!$K$2))))))</f>
        <v>0</v>
      </c>
      <c r="C43" s="33"/>
      <c r="D43" s="29" t="n">
        <f aca="false">MIN('Calculate from Values'!$X43,MAX(0,IF('Calculate from Values'!$A43&lt;'Calculate from Values'!$N$2,(1-'Calculate from Values'!$A43/'Calculate from Values'!$N$2)*'Calculate from Values'!$R43+'Calculate from Values'!$A43/'Calculate from Values'!$N$2*'Calculate from Values'!$S43,IF('Calculate from Values'!$A43&gt;='Calculate from Values'!$A$2,IF('Calculate from Values'!$A43&gt;'Calculate from Values'!$E$2,'Calculate from Values'!$V43,'Calculate from Values'!$U43),IF('Calculate from Values'!$A43&lt;'Calculate from Values'!$I$2,'Calculate from Values'!$S43,IF('Calculate from Values'!$A43&gt;'Calculate from Values'!$J$2,'Calculate from Values'!$T43,'Calculate from Values'!$M$2))))))</f>
        <v>0</v>
      </c>
      <c r="E43" s="33"/>
      <c r="F43" s="29" t="n">
        <f aca="false">'Calculate from Values'!$T$2*IF('Calculate from Values'!$C43&gt;0,'Calculate from Values'!$C43,'Calculate from Values'!$B43)</f>
        <v>0</v>
      </c>
      <c r="G43" s="29" t="n">
        <f aca="false">'Calculate from Values'!$T$2*IF('Calculate from Values'!$E43&gt;0,'Calculate from Values'!$E43,'Calculate from Values'!$D43)</f>
        <v>0</v>
      </c>
      <c r="H43" s="29" t="n">
        <f aca="false">1.36*'Calculate from Values'!$A43*'Calculate from Values'!$F43/9550</f>
        <v>0</v>
      </c>
      <c r="I43" s="29" t="n">
        <f aca="false">1.36*'Calculate from Values'!$A43*'Calculate from Values'!$G43/9550</f>
        <v>0</v>
      </c>
      <c r="J43" s="31" t="n">
        <f aca="false">IF('Calculate from Values'!$A43&lt;='Calculate from Values'!$W$2,'Calculate from Values'!$U$2+('Calculate from Values'!$X$2-'Calculate from Values'!$U$2)*(('Calculate from Values'!$W$2-'Calculate from Values'!$A43)/('Calculate from Values'!$W$2-'Calculate from Values'!$N$2))^2,IF('Calculate from Values'!$A43&lt;='Calculate from Values'!$E$2,'Calculate from Values'!$U$2+('Calculate from Values'!$V$2-'Calculate from Values'!$U$2)*(('Calculate from Values'!$A43-'Calculate from Values'!$W$2)/('Calculate from Values'!$E$2-'Calculate from Values'!$W$2))^2,IF('Calculate from Values'!$F43&gt;0,'Calculate from Values'!$V$2*'Calculate from Values'!$E$4/'Calculate from Values'!$F43*'Calculate from Values'!$A43/'Calculate from Values'!$E$2,0)))</f>
        <v>0</v>
      </c>
      <c r="K43" s="32" t="str">
        <f aca="false">IF('Calculate from Values'!$A43&gt;'Calculate from Values'!$E$2+'Calculate from Values'!$P$2+99,"",IF('Calculate from Values'!$A43&lt;1,'Calculate from Values'!$V$4,CONCATENATE("        &lt;torque rpm=""",'Calculate from Values'!$A43,""" motorTorque=""",ROUND('Calculate from Values'!$F43,0),"""",IF('Calculate from Values'!$W$4&gt;0.01,CONCATENATE(" motorTorqueEco=""",ROUND('Calculate from Values'!$G43,0),""""),"")," fuelUsageRatio=""",ROUND('Calculate from Values'!$J43,1),"""/&gt;",CONCATENATE(IF('Calculate from Values'!$C43&gt;0,CONCATENATE("&lt;!-- manualData: ",'Calculate from Values'!$C43,"--&gt;"),""),IF('Calculate from Values'!$E43&gt;0,CONCATENATE("&lt;!-- manDataEco: ",'Calculate from Values'!$E43,"--&gt;"),"")))))</f>
        <v/>
      </c>
      <c r="L43" s="32" t="str">
        <f aca="false">IF('Calculate from Values'!$A43&lt;1,'Calculate from Values'!$V$4,IF(A42&gt;'Calculate from Values'!$Y$2,"",IF('Calculate from Values'!$A43&gt;'Calculate from Values'!$Y$2,"        &lt;torque normRpm=""1"" torque=""0""/&gt;",CONCATENATE("        &lt;torque normRpm=""",MIN(ROUND('Calculate from Values'!$A43/'Calculate from Values'!$Y$2,3),0.999),""" torque=""",ROUND('Calculate from Values'!$F43/MAX('Calculate from Values'!$F$7:$F$62),3),"""/&gt;"))))</f>
        <v/>
      </c>
      <c r="M43" s="29" t="n">
        <f aca="false">(1-(1-'Calculate from Values'!$A43/'Calculate from Values'!$N$2)^2)*'Calculate from Values'!$T$4</f>
        <v>-37497.75</v>
      </c>
      <c r="N43" s="29" t="n">
        <f aca="false">MAX(0,(1-'Calculate from Values'!$A$4*('Calculate from Values'!$I$2-'Calculate from Values'!$A43)^2)*'Calculate from Values'!$K$2)</f>
        <v>0</v>
      </c>
      <c r="O43" s="29" t="n">
        <f aca="false">MAX(0,('Calculate from Values'!$Q$2*(1-'Calculate from Values'!$B$4*('Calculate from Values'!$A43-'Calculate from Values'!$J$2))+(1-'Calculate from Values'!$Q$2)*(1-'Calculate from Values'!$C$4*('Calculate from Values'!$A43-'Calculate from Values'!$J$2)^2))*'Calculate from Values'!$K$2)</f>
        <v>0</v>
      </c>
      <c r="P43" s="29" t="n">
        <f aca="false">MAX(0,('Calculate from Values'!$B$2-'Calculate from Values'!$D$4*('Calculate from Values'!$A43-'Calculate from Values'!$A$2)^2)/1.36*9550/MAX(1,'Calculate from Values'!$A43))</f>
        <v>0</v>
      </c>
      <c r="Q43" s="29" t="n">
        <f aca="false">MAX(0,'Calculate from Values'!$F$4*MIN('Calculate from Values'!$E$2/MAX(1,'Calculate from Values'!$A43),1-(MAX(0,'Calculate from Values'!$A43-'Calculate from Values'!$E$2)/'Calculate from Values'!$P$2)^'Calculate from Values'!$R$2))</f>
        <v>0</v>
      </c>
      <c r="R43" s="29" t="n">
        <f aca="false">(1-(1-'Calculate from Values'!$A43/'Calculate from Values'!$N$2)^2)*'Calculate from Values'!$U$4</f>
        <v>-30600</v>
      </c>
      <c r="S43" s="29" t="n">
        <f aca="false">MAX(0,(1-'Calculate from Values'!$A$4*('Calculate from Values'!$I$2-'Calculate from Values'!$A43)^2)*'Calculate from Values'!$M$2)</f>
        <v>0</v>
      </c>
      <c r="T43" s="29" t="n">
        <f aca="false">MAX(0,('Calculate from Values'!$Q$2*(1-'Calculate from Values'!$Q$4*('Calculate from Values'!$A43-'Calculate from Values'!$J$2))+(1-'Calculate from Values'!$Q$2)*(1-'Calculate from Values'!$R$4*('Calculate from Values'!$A43-'Calculate from Values'!$J$2)^2))*'Calculate from Values'!$M$2)</f>
        <v>0</v>
      </c>
      <c r="U43" s="29" t="n">
        <f aca="false">MAX(0,('Calculate from Values'!$D$2-'Calculate from Values'!$S$4*('Calculate from Values'!$A43-'Calculate from Values'!$A$2)^2)/1.36*9550/MAX(1,'Calculate from Values'!$A43))</f>
        <v>1012.82871972318</v>
      </c>
      <c r="V43" s="29" t="n">
        <f aca="false">MAX(0,'Calculate from Values'!$P$4*MIN('Calculate from Values'!$E$2/MAX(1,'Calculate from Values'!$A43),1-(MAX(0,'Calculate from Values'!$A43-'Calculate from Values'!$E$2)/'Calculate from Values'!$P$2)^'Calculate from Values'!$R$2))</f>
        <v>0</v>
      </c>
      <c r="W43" s="29" t="n">
        <f aca="false">IF('Calculate from Values'!$A43&lt;=0,0,IF('Calculate from Values'!$A43&lt;='Calculate from Values'!$A$2,'Calculate from Values'!$B$2/1.36*9550/'Calculate from Values'!$A43*('Calculate from Values'!$AC$2*'Calculate from Values'!$A43/'Calculate from Values'!$A$2+1-'Calculate from Values'!$AC$2),MAX('Calculate from Values'!$B$2,'Calculate from Values'!$F$2)/1.36*9550/'Calculate from Values'!$A43))</f>
        <v>1143.35640138408</v>
      </c>
      <c r="X43" s="29" t="n">
        <f aca="false">IF('Calculate from Values'!$A43&lt;=0,0,IF('Calculate from Values'!$A43&lt;='Calculate from Values'!$A$2,'Calculate from Values'!$D$2/1.36*9550/'Calculate from Values'!$A43*('Calculate from Values'!$AC$2*'Calculate from Values'!$A43/'Calculate from Values'!$A$2+1-'Calculate from Values'!$AC$2),MAX('Calculate from Values'!$D$2,'Calculate from Values'!$H$2)/1.36*9550/'Calculate from Values'!$A43))</f>
        <v>1012.82871972318</v>
      </c>
      <c r="Y43" s="29" t="n">
        <f aca="false">ABS('Calculate from Values'!$F43-'Calculate from Values'!$G43)</f>
        <v>0</v>
      </c>
    </row>
    <row r="44" customFormat="false" ht="15" hidden="false" customHeight="false" outlineLevel="0" collapsed="false">
      <c r="A44" s="29" t="n">
        <v>4500</v>
      </c>
      <c r="B44" s="29" t="n">
        <f aca="false">MIN('Calculate from Values'!$W44,MAX(0,IF('Calculate from Values'!$A44&lt;'Calculate from Values'!$N$2,(1-'Calculate from Values'!$A44/'Calculate from Values'!$N$2)*'Calculate from Values'!$M44+'Calculate from Values'!$A44/'Calculate from Values'!$N$2*'Calculate from Values'!$N44,IF('Calculate from Values'!$A44&gt;='Calculate from Values'!$A$2,IF('Calculate from Values'!$A44&gt;'Calculate from Values'!$E$2,'Calculate from Values'!$Q44,'Calculate from Values'!$P44),IF('Calculate from Values'!$A44&lt;'Calculate from Values'!$I$2,'Calculate from Values'!$N44,IF('Calculate from Values'!$A44&gt;'Calculate from Values'!$J$2,'Calculate from Values'!$O44,'Calculate from Values'!$K$2))))))</f>
        <v>0</v>
      </c>
      <c r="C44" s="33"/>
      <c r="D44" s="29" t="n">
        <f aca="false">MIN('Calculate from Values'!$X44,MAX(0,IF('Calculate from Values'!$A44&lt;'Calculate from Values'!$N$2,(1-'Calculate from Values'!$A44/'Calculate from Values'!$N$2)*'Calculate from Values'!$R44+'Calculate from Values'!$A44/'Calculate from Values'!$N$2*'Calculate from Values'!$S44,IF('Calculate from Values'!$A44&gt;='Calculate from Values'!$A$2,IF('Calculate from Values'!$A44&gt;'Calculate from Values'!$E$2,'Calculate from Values'!$V44,'Calculate from Values'!$U44),IF('Calculate from Values'!$A44&lt;'Calculate from Values'!$I$2,'Calculate from Values'!$S44,IF('Calculate from Values'!$A44&gt;'Calculate from Values'!$J$2,'Calculate from Values'!$T44,'Calculate from Values'!$M$2))))))</f>
        <v>0</v>
      </c>
      <c r="E44" s="33"/>
      <c r="F44" s="29" t="n">
        <f aca="false">'Calculate from Values'!$T$2*IF('Calculate from Values'!$C44&gt;0,'Calculate from Values'!$C44,'Calculate from Values'!$B44)</f>
        <v>0</v>
      </c>
      <c r="G44" s="29" t="n">
        <f aca="false">'Calculate from Values'!$T$2*IF('Calculate from Values'!$E44&gt;0,'Calculate from Values'!$E44,'Calculate from Values'!$D44)</f>
        <v>0</v>
      </c>
      <c r="H44" s="29" t="n">
        <f aca="false">1.36*'Calculate from Values'!$A44*'Calculate from Values'!$F44/9550</f>
        <v>0</v>
      </c>
      <c r="I44" s="29" t="n">
        <f aca="false">1.36*'Calculate from Values'!$A44*'Calculate from Values'!$G44/9550</f>
        <v>0</v>
      </c>
      <c r="J44" s="31" t="n">
        <f aca="false">IF('Calculate from Values'!$A44&lt;='Calculate from Values'!$W$2,'Calculate from Values'!$U$2+('Calculate from Values'!$X$2-'Calculate from Values'!$U$2)*(('Calculate from Values'!$W$2-'Calculate from Values'!$A44)/('Calculate from Values'!$W$2-'Calculate from Values'!$N$2))^2,IF('Calculate from Values'!$A44&lt;='Calculate from Values'!$E$2,'Calculate from Values'!$U$2+('Calculate from Values'!$V$2-'Calculate from Values'!$U$2)*(('Calculate from Values'!$A44-'Calculate from Values'!$W$2)/('Calculate from Values'!$E$2-'Calculate from Values'!$W$2))^2,IF('Calculate from Values'!$F44&gt;0,'Calculate from Values'!$V$2*'Calculate from Values'!$E$4/'Calculate from Values'!$F44*'Calculate from Values'!$A44/'Calculate from Values'!$E$2,0)))</f>
        <v>0</v>
      </c>
      <c r="K44" s="32" t="str">
        <f aca="false">IF('Calculate from Values'!$A44&gt;'Calculate from Values'!$E$2+'Calculate from Values'!$P$2+99,"",IF('Calculate from Values'!$A44&lt;1,'Calculate from Values'!$V$4,CONCATENATE("        &lt;torque rpm=""",'Calculate from Values'!$A44,""" motorTorque=""",ROUND('Calculate from Values'!$F44,0),"""",IF('Calculate from Values'!$W$4&gt;0.01,CONCATENATE(" motorTorqueEco=""",ROUND('Calculate from Values'!$G44,0),""""),"")," fuelUsageRatio=""",ROUND('Calculate from Values'!$J44,1),"""/&gt;",CONCATENATE(IF('Calculate from Values'!$C44&gt;0,CONCATENATE("&lt;!-- manualData: ",'Calculate from Values'!$C44,"--&gt;"),""),IF('Calculate from Values'!$E44&gt;0,CONCATENATE("&lt;!-- manDataEco: ",'Calculate from Values'!$E44,"--&gt;"),"")))))</f>
        <v/>
      </c>
      <c r="L44" s="32" t="str">
        <f aca="false">IF('Calculate from Values'!$A44&lt;1,'Calculate from Values'!$V$4,IF(A43&gt;'Calculate from Values'!$Y$2,"",IF('Calculate from Values'!$A44&gt;'Calculate from Values'!$Y$2,"        &lt;torque normRpm=""1"" torque=""0""/&gt;",CONCATENATE("        &lt;torque normRpm=""",MIN(ROUND('Calculate from Values'!$A44/'Calculate from Values'!$Y$2,3),0.999),""" torque=""",ROUND('Calculate from Values'!$F44/MAX('Calculate from Values'!$F$7:$F$62),3),"""/&gt;"))))</f>
        <v/>
      </c>
      <c r="M44" s="29" t="n">
        <f aca="false">(1-(1-'Calculate from Values'!$A44/'Calculate from Values'!$N$2)^2)*'Calculate from Values'!$T$4</f>
        <v>-43596</v>
      </c>
      <c r="N44" s="29" t="n">
        <f aca="false">MAX(0,(1-'Calculate from Values'!$A$4*('Calculate from Values'!$I$2-'Calculate from Values'!$A44)^2)*'Calculate from Values'!$K$2)</f>
        <v>0</v>
      </c>
      <c r="O44" s="29" t="n">
        <f aca="false">MAX(0,('Calculate from Values'!$Q$2*(1-'Calculate from Values'!$B$4*('Calculate from Values'!$A44-'Calculate from Values'!$J$2))+(1-'Calculate from Values'!$Q$2)*(1-'Calculate from Values'!$C$4*('Calculate from Values'!$A44-'Calculate from Values'!$J$2)^2))*'Calculate from Values'!$K$2)</f>
        <v>0</v>
      </c>
      <c r="P44" s="29" t="n">
        <f aca="false">MAX(0,('Calculate from Values'!$B$2-'Calculate from Values'!$D$4*('Calculate from Values'!$A44-'Calculate from Values'!$A$2)^2)/1.36*9550/MAX(1,'Calculate from Values'!$A44))</f>
        <v>0</v>
      </c>
      <c r="Q44" s="29" t="n">
        <f aca="false">MAX(0,'Calculate from Values'!$F$4*MIN('Calculate from Values'!$E$2/MAX(1,'Calculate from Values'!$A44),1-(MAX(0,'Calculate from Values'!$A44-'Calculate from Values'!$E$2)/'Calculate from Values'!$P$2)^'Calculate from Values'!$R$2))</f>
        <v>0</v>
      </c>
      <c r="R44" s="29" t="n">
        <f aca="false">(1-(1-'Calculate from Values'!$A44/'Calculate from Values'!$N$2)^2)*'Calculate from Values'!$U$4</f>
        <v>-35576.4705882353</v>
      </c>
      <c r="S44" s="29" t="n">
        <f aca="false">MAX(0,(1-'Calculate from Values'!$A$4*('Calculate from Values'!$I$2-'Calculate from Values'!$A44)^2)*'Calculate from Values'!$M$2)</f>
        <v>0</v>
      </c>
      <c r="T44" s="29" t="n">
        <f aca="false">MAX(0,('Calculate from Values'!$Q$2*(1-'Calculate from Values'!$Q$4*('Calculate from Values'!$A44-'Calculate from Values'!$J$2))+(1-'Calculate from Values'!$Q$2)*(1-'Calculate from Values'!$R$4*('Calculate from Values'!$A44-'Calculate from Values'!$J$2)^2))*'Calculate from Values'!$M$2)</f>
        <v>0</v>
      </c>
      <c r="U44" s="29" t="n">
        <f aca="false">MAX(0,('Calculate from Values'!$D$2-'Calculate from Values'!$S$4*('Calculate from Values'!$A44-'Calculate from Values'!$A$2)^2)/1.36*9550/MAX(1,'Calculate from Values'!$A44))</f>
        <v>956.56045751634</v>
      </c>
      <c r="V44" s="29" t="n">
        <f aca="false">MAX(0,'Calculate from Values'!$P$4*MIN('Calculate from Values'!$E$2/MAX(1,'Calculate from Values'!$A44),1-(MAX(0,'Calculate from Values'!$A44-'Calculate from Values'!$E$2)/'Calculate from Values'!$P$2)^'Calculate from Values'!$R$2))</f>
        <v>0</v>
      </c>
      <c r="W44" s="29" t="n">
        <f aca="false">IF('Calculate from Values'!$A44&lt;=0,0,IF('Calculate from Values'!$A44&lt;='Calculate from Values'!$A$2,'Calculate from Values'!$B$2/1.36*9550/'Calculate from Values'!$A44*('Calculate from Values'!$AC$2*'Calculate from Values'!$A44/'Calculate from Values'!$A$2+1-'Calculate from Values'!$AC$2),MAX('Calculate from Values'!$B$2,'Calculate from Values'!$F$2)/1.36*9550/'Calculate from Values'!$A44))</f>
        <v>1079.83660130719</v>
      </c>
      <c r="X44" s="29" t="n">
        <f aca="false">IF('Calculate from Values'!$A44&lt;=0,0,IF('Calculate from Values'!$A44&lt;='Calculate from Values'!$A$2,'Calculate from Values'!$D$2/1.36*9550/'Calculate from Values'!$A44*('Calculate from Values'!$AC$2*'Calculate from Values'!$A44/'Calculate from Values'!$A$2+1-'Calculate from Values'!$AC$2),MAX('Calculate from Values'!$D$2,'Calculate from Values'!$H$2)/1.36*9550/'Calculate from Values'!$A44))</f>
        <v>956.56045751634</v>
      </c>
      <c r="Y44" s="29" t="n">
        <f aca="false">ABS('Calculate from Values'!$F44-'Calculate from Values'!$G44)</f>
        <v>0</v>
      </c>
    </row>
    <row r="45" customFormat="false" ht="15" hidden="false" customHeight="false" outlineLevel="0" collapsed="false">
      <c r="A45" s="29" t="n">
        <v>4750</v>
      </c>
      <c r="B45" s="29" t="n">
        <f aca="false">MIN('Calculate from Values'!$W45,MAX(0,IF('Calculate from Values'!$A45&lt;'Calculate from Values'!$N$2,(1-'Calculate from Values'!$A45/'Calculate from Values'!$N$2)*'Calculate from Values'!$M45+'Calculate from Values'!$A45/'Calculate from Values'!$N$2*'Calculate from Values'!$N45,IF('Calculate from Values'!$A45&gt;='Calculate from Values'!$A$2,IF('Calculate from Values'!$A45&gt;'Calculate from Values'!$E$2,'Calculate from Values'!$Q45,'Calculate from Values'!$P45),IF('Calculate from Values'!$A45&lt;'Calculate from Values'!$I$2,'Calculate from Values'!$N45,IF('Calculate from Values'!$A45&gt;'Calculate from Values'!$J$2,'Calculate from Values'!$O45,'Calculate from Values'!$K$2))))))</f>
        <v>0</v>
      </c>
      <c r="C45" s="33"/>
      <c r="D45" s="29" t="n">
        <f aca="false">MIN('Calculate from Values'!$X45,MAX(0,IF('Calculate from Values'!$A45&lt;'Calculate from Values'!$N$2,(1-'Calculate from Values'!$A45/'Calculate from Values'!$N$2)*'Calculate from Values'!$R45+'Calculate from Values'!$A45/'Calculate from Values'!$N$2*'Calculate from Values'!$S45,IF('Calculate from Values'!$A45&gt;='Calculate from Values'!$A$2,IF('Calculate from Values'!$A45&gt;'Calculate from Values'!$E$2,'Calculate from Values'!$V45,'Calculate from Values'!$U45),IF('Calculate from Values'!$A45&lt;'Calculate from Values'!$I$2,'Calculate from Values'!$S45,IF('Calculate from Values'!$A45&gt;'Calculate from Values'!$J$2,'Calculate from Values'!$T45,'Calculate from Values'!$M$2))))))</f>
        <v>0</v>
      </c>
      <c r="E45" s="33"/>
      <c r="F45" s="29" t="n">
        <f aca="false">'Calculate from Values'!$T$2*IF('Calculate from Values'!$C45&gt;0,'Calculate from Values'!$C45,'Calculate from Values'!$B45)</f>
        <v>0</v>
      </c>
      <c r="G45" s="29" t="n">
        <f aca="false">'Calculate from Values'!$T$2*IF('Calculate from Values'!$E45&gt;0,'Calculate from Values'!$E45,'Calculate from Values'!$D45)</f>
        <v>0</v>
      </c>
      <c r="H45" s="29" t="n">
        <f aca="false">1.36*'Calculate from Values'!$A45*'Calculate from Values'!$F45/9550</f>
        <v>0</v>
      </c>
      <c r="I45" s="29" t="n">
        <f aca="false">1.36*'Calculate from Values'!$A45*'Calculate from Values'!$G45/9550</f>
        <v>0</v>
      </c>
      <c r="J45" s="31" t="n">
        <f aca="false">IF('Calculate from Values'!$A45&lt;='Calculate from Values'!$W$2,'Calculate from Values'!$U$2+('Calculate from Values'!$X$2-'Calculate from Values'!$U$2)*(('Calculate from Values'!$W$2-'Calculate from Values'!$A45)/('Calculate from Values'!$W$2-'Calculate from Values'!$N$2))^2,IF('Calculate from Values'!$A45&lt;='Calculate from Values'!$E$2,'Calculate from Values'!$U$2+('Calculate from Values'!$V$2-'Calculate from Values'!$U$2)*(('Calculate from Values'!$A45-'Calculate from Values'!$W$2)/('Calculate from Values'!$E$2-'Calculate from Values'!$W$2))^2,IF('Calculate from Values'!$F45&gt;0,'Calculate from Values'!$V$2*'Calculate from Values'!$E$4/'Calculate from Values'!$F45*'Calculate from Values'!$A45/'Calculate from Values'!$E$2,0)))</f>
        <v>0</v>
      </c>
      <c r="K45" s="32" t="str">
        <f aca="false">IF('Calculate from Values'!$A45&gt;'Calculate from Values'!$E$2+'Calculate from Values'!$P$2+99,"",IF('Calculate from Values'!$A45&lt;1,'Calculate from Values'!$V$4,CONCATENATE("        &lt;torque rpm=""",'Calculate from Values'!$A45,""" motorTorque=""",ROUND('Calculate from Values'!$F45,0),"""",IF('Calculate from Values'!$W$4&gt;0.01,CONCATENATE(" motorTorqueEco=""",ROUND('Calculate from Values'!$G45,0),""""),"")," fuelUsageRatio=""",ROUND('Calculate from Values'!$J45,1),"""/&gt;",CONCATENATE(IF('Calculate from Values'!$C45&gt;0,CONCATENATE("&lt;!-- manualData: ",'Calculate from Values'!$C45,"--&gt;"),""),IF('Calculate from Values'!$E45&gt;0,CONCATENATE("&lt;!-- manDataEco: ",'Calculate from Values'!$E45,"--&gt;"),"")))))</f>
        <v/>
      </c>
      <c r="L45" s="32" t="str">
        <f aca="false">IF('Calculate from Values'!$A45&lt;1,'Calculate from Values'!$V$4,IF(A44&gt;'Calculate from Values'!$Y$2,"",IF('Calculate from Values'!$A45&gt;'Calculate from Values'!$Y$2,"        &lt;torque normRpm=""1"" torque=""0""/&gt;",CONCATENATE("        &lt;torque normRpm=""",MIN(ROUND('Calculate from Values'!$A45/'Calculate from Values'!$Y$2,3),0.999),""" torque=""",ROUND('Calculate from Values'!$F45/MAX('Calculate from Values'!$F$7:$F$62),3),"""/&gt;"))))</f>
        <v/>
      </c>
      <c r="M45" s="29" t="n">
        <f aca="false">(1-(1-'Calculate from Values'!$A45/'Calculate from Values'!$N$2)^2)*'Calculate from Values'!$T$4</f>
        <v>-50126.75</v>
      </c>
      <c r="N45" s="29" t="n">
        <f aca="false">MAX(0,(1-'Calculate from Values'!$A$4*('Calculate from Values'!$I$2-'Calculate from Values'!$A45)^2)*'Calculate from Values'!$K$2)</f>
        <v>0</v>
      </c>
      <c r="O45" s="29" t="n">
        <f aca="false">MAX(0,('Calculate from Values'!$Q$2*(1-'Calculate from Values'!$B$4*('Calculate from Values'!$A45-'Calculate from Values'!$J$2))+(1-'Calculate from Values'!$Q$2)*(1-'Calculate from Values'!$C$4*('Calculate from Values'!$A45-'Calculate from Values'!$J$2)^2))*'Calculate from Values'!$K$2)</f>
        <v>0</v>
      </c>
      <c r="P45" s="29" t="n">
        <f aca="false">MAX(0,('Calculate from Values'!$B$2-'Calculate from Values'!$D$4*('Calculate from Values'!$A45-'Calculate from Values'!$A$2)^2)/1.36*9550/MAX(1,'Calculate from Values'!$A45))</f>
        <v>0</v>
      </c>
      <c r="Q45" s="29" t="n">
        <f aca="false">MAX(0,'Calculate from Values'!$F$4*MIN('Calculate from Values'!$E$2/MAX(1,'Calculate from Values'!$A45),1-(MAX(0,'Calculate from Values'!$A45-'Calculate from Values'!$E$2)/'Calculate from Values'!$P$2)^'Calculate from Values'!$R$2))</f>
        <v>0</v>
      </c>
      <c r="R45" s="29" t="n">
        <f aca="false">(1-(1-'Calculate from Values'!$A45/'Calculate from Values'!$N$2)^2)*'Calculate from Values'!$U$4</f>
        <v>-40905.8823529412</v>
      </c>
      <c r="S45" s="29" t="n">
        <f aca="false">MAX(0,(1-'Calculate from Values'!$A$4*('Calculate from Values'!$I$2-'Calculate from Values'!$A45)^2)*'Calculate from Values'!$M$2)</f>
        <v>0</v>
      </c>
      <c r="T45" s="29" t="n">
        <f aca="false">MAX(0,('Calculate from Values'!$Q$2*(1-'Calculate from Values'!$Q$4*('Calculate from Values'!$A45-'Calculate from Values'!$J$2))+(1-'Calculate from Values'!$Q$2)*(1-'Calculate from Values'!$R$4*('Calculate from Values'!$A45-'Calculate from Values'!$J$2)^2))*'Calculate from Values'!$M$2)</f>
        <v>0</v>
      </c>
      <c r="U45" s="29" t="n">
        <f aca="false">MAX(0,('Calculate from Values'!$D$2-'Calculate from Values'!$S$4*('Calculate from Values'!$A45-'Calculate from Values'!$A$2)^2)/1.36*9550/MAX(1,'Calculate from Values'!$A45))</f>
        <v>906.215170278638</v>
      </c>
      <c r="V45" s="29" t="n">
        <f aca="false">MAX(0,'Calculate from Values'!$P$4*MIN('Calculate from Values'!$E$2/MAX(1,'Calculate from Values'!$A45),1-(MAX(0,'Calculate from Values'!$A45-'Calculate from Values'!$E$2)/'Calculate from Values'!$P$2)^'Calculate from Values'!$R$2))</f>
        <v>0</v>
      </c>
      <c r="W45" s="29" t="n">
        <f aca="false">IF('Calculate from Values'!$A45&lt;=0,0,IF('Calculate from Values'!$A45&lt;='Calculate from Values'!$A$2,'Calculate from Values'!$B$2/1.36*9550/'Calculate from Values'!$A45*('Calculate from Values'!$AC$2*'Calculate from Values'!$A45/'Calculate from Values'!$A$2+1-'Calculate from Values'!$AC$2),MAX('Calculate from Values'!$B$2,'Calculate from Values'!$F$2)/1.36*9550/'Calculate from Values'!$A45))</f>
        <v>1023.00309597523</v>
      </c>
      <c r="X45" s="29" t="n">
        <f aca="false">IF('Calculate from Values'!$A45&lt;=0,0,IF('Calculate from Values'!$A45&lt;='Calculate from Values'!$A$2,'Calculate from Values'!$D$2/1.36*9550/'Calculate from Values'!$A45*('Calculate from Values'!$AC$2*'Calculate from Values'!$A45/'Calculate from Values'!$A$2+1-'Calculate from Values'!$AC$2),MAX('Calculate from Values'!$D$2,'Calculate from Values'!$H$2)/1.36*9550/'Calculate from Values'!$A45))</f>
        <v>906.215170278638</v>
      </c>
      <c r="Y45" s="29" t="n">
        <f aca="false">ABS('Calculate from Values'!$F45-'Calculate from Values'!$G45)</f>
        <v>0</v>
      </c>
    </row>
    <row r="46" customFormat="false" ht="15" hidden="false" customHeight="false" outlineLevel="0" collapsed="false">
      <c r="A46" s="29" t="n">
        <v>5000</v>
      </c>
      <c r="B46" s="29" t="n">
        <f aca="false">MIN('Calculate from Values'!$W46,MAX(0,IF('Calculate from Values'!$A46&lt;'Calculate from Values'!$N$2,(1-'Calculate from Values'!$A46/'Calculate from Values'!$N$2)*'Calculate from Values'!$M46+'Calculate from Values'!$A46/'Calculate from Values'!$N$2*'Calculate from Values'!$N46,IF('Calculate from Values'!$A46&gt;='Calculate from Values'!$A$2,IF('Calculate from Values'!$A46&gt;'Calculate from Values'!$E$2,'Calculate from Values'!$Q46,'Calculate from Values'!$P46),IF('Calculate from Values'!$A46&lt;'Calculate from Values'!$I$2,'Calculate from Values'!$N46,IF('Calculate from Values'!$A46&gt;'Calculate from Values'!$J$2,'Calculate from Values'!$O46,'Calculate from Values'!$K$2))))))</f>
        <v>0</v>
      </c>
      <c r="C46" s="33"/>
      <c r="D46" s="29" t="n">
        <f aca="false">MIN('Calculate from Values'!$X46,MAX(0,IF('Calculate from Values'!$A46&lt;'Calculate from Values'!$N$2,(1-'Calculate from Values'!$A46/'Calculate from Values'!$N$2)*'Calculate from Values'!$R46+'Calculate from Values'!$A46/'Calculate from Values'!$N$2*'Calculate from Values'!$S46,IF('Calculate from Values'!$A46&gt;='Calculate from Values'!$A$2,IF('Calculate from Values'!$A46&gt;'Calculate from Values'!$E$2,'Calculate from Values'!$V46,'Calculate from Values'!$U46),IF('Calculate from Values'!$A46&lt;'Calculate from Values'!$I$2,'Calculate from Values'!$S46,IF('Calculate from Values'!$A46&gt;'Calculate from Values'!$J$2,'Calculate from Values'!$T46,'Calculate from Values'!$M$2))))))</f>
        <v>0</v>
      </c>
      <c r="E46" s="33"/>
      <c r="F46" s="29" t="n">
        <f aca="false">'Calculate from Values'!$T$2*IF('Calculate from Values'!$C46&gt;0,'Calculate from Values'!$C46,'Calculate from Values'!$B46)</f>
        <v>0</v>
      </c>
      <c r="G46" s="29" t="n">
        <f aca="false">'Calculate from Values'!$T$2*IF('Calculate from Values'!$E46&gt;0,'Calculate from Values'!$E46,'Calculate from Values'!$D46)</f>
        <v>0</v>
      </c>
      <c r="H46" s="29" t="n">
        <f aca="false">1.36*'Calculate from Values'!$A46*'Calculate from Values'!$F46/9550</f>
        <v>0</v>
      </c>
      <c r="I46" s="29" t="n">
        <f aca="false">1.36*'Calculate from Values'!$A46*'Calculate from Values'!$G46/9550</f>
        <v>0</v>
      </c>
      <c r="J46" s="31" t="n">
        <f aca="false">IF('Calculate from Values'!$A46&lt;='Calculate from Values'!$W$2,'Calculate from Values'!$U$2+('Calculate from Values'!$X$2-'Calculate from Values'!$U$2)*(('Calculate from Values'!$W$2-'Calculate from Values'!$A46)/('Calculate from Values'!$W$2-'Calculate from Values'!$N$2))^2,IF('Calculate from Values'!$A46&lt;='Calculate from Values'!$E$2,'Calculate from Values'!$U$2+('Calculate from Values'!$V$2-'Calculate from Values'!$U$2)*(('Calculate from Values'!$A46-'Calculate from Values'!$W$2)/('Calculate from Values'!$E$2-'Calculate from Values'!$W$2))^2,IF('Calculate from Values'!$F46&gt;0,'Calculate from Values'!$V$2*'Calculate from Values'!$E$4/'Calculate from Values'!$F46*'Calculate from Values'!$A46/'Calculate from Values'!$E$2,0)))</f>
        <v>0</v>
      </c>
      <c r="K46" s="32" t="str">
        <f aca="false">IF('Calculate from Values'!$A46&gt;'Calculate from Values'!$E$2+'Calculate from Values'!$P$2+99,"",IF('Calculate from Values'!$A46&lt;1,'Calculate from Values'!$V$4,CONCATENATE("        &lt;torque rpm=""",'Calculate from Values'!$A46,""" motorTorque=""",ROUND('Calculate from Values'!$F46,0),"""",IF('Calculate from Values'!$W$4&gt;0.01,CONCATENATE(" motorTorqueEco=""",ROUND('Calculate from Values'!$G46,0),""""),"")," fuelUsageRatio=""",ROUND('Calculate from Values'!$J46,1),"""/&gt;",CONCATENATE(IF('Calculate from Values'!$C46&gt;0,CONCATENATE("&lt;!-- manualData: ",'Calculate from Values'!$C46,"--&gt;"),""),IF('Calculate from Values'!$E46&gt;0,CONCATENATE("&lt;!-- manDataEco: ",'Calculate from Values'!$E46,"--&gt;"),"")))))</f>
        <v/>
      </c>
      <c r="L46" s="32" t="str">
        <f aca="false">IF('Calculate from Values'!$A46&lt;1,'Calculate from Values'!$V$4,IF(A45&gt;'Calculate from Values'!$Y$2,"",IF('Calculate from Values'!$A46&gt;'Calculate from Values'!$Y$2,"        &lt;torque normRpm=""1"" torque=""0""/&gt;",CONCATENATE("        &lt;torque normRpm=""",MIN(ROUND('Calculate from Values'!$A46/'Calculate from Values'!$Y$2,3),0.999),""" torque=""",ROUND('Calculate from Values'!$F46/MAX('Calculate from Values'!$F$7:$F$62),3),"""/&gt;"))))</f>
        <v/>
      </c>
      <c r="M46" s="29" t="n">
        <f aca="false">(1-(1-'Calculate from Values'!$A46/'Calculate from Values'!$N$2)^2)*'Calculate from Values'!$T$4</f>
        <v>-57090</v>
      </c>
      <c r="N46" s="29" t="n">
        <f aca="false">MAX(0,(1-'Calculate from Values'!$A$4*('Calculate from Values'!$I$2-'Calculate from Values'!$A46)^2)*'Calculate from Values'!$K$2)</f>
        <v>0</v>
      </c>
      <c r="O46" s="29" t="n">
        <f aca="false">MAX(0,('Calculate from Values'!$Q$2*(1-'Calculate from Values'!$B$4*('Calculate from Values'!$A46-'Calculate from Values'!$J$2))+(1-'Calculate from Values'!$Q$2)*(1-'Calculate from Values'!$C$4*('Calculate from Values'!$A46-'Calculate from Values'!$J$2)^2))*'Calculate from Values'!$K$2)</f>
        <v>0</v>
      </c>
      <c r="P46" s="29" t="n">
        <f aca="false">MAX(0,('Calculate from Values'!$B$2-'Calculate from Values'!$D$4*('Calculate from Values'!$A46-'Calculate from Values'!$A$2)^2)/1.36*9550/MAX(1,'Calculate from Values'!$A46))</f>
        <v>0</v>
      </c>
      <c r="Q46" s="29" t="n">
        <f aca="false">MAX(0,'Calculate from Values'!$F$4*MIN('Calculate from Values'!$E$2/MAX(1,'Calculate from Values'!$A46),1-(MAX(0,'Calculate from Values'!$A46-'Calculate from Values'!$E$2)/'Calculate from Values'!$P$2)^'Calculate from Values'!$R$2))</f>
        <v>0</v>
      </c>
      <c r="R46" s="29" t="n">
        <f aca="false">(1-(1-'Calculate from Values'!$A46/'Calculate from Values'!$N$2)^2)*'Calculate from Values'!$U$4</f>
        <v>-46588.2352941177</v>
      </c>
      <c r="S46" s="29" t="n">
        <f aca="false">MAX(0,(1-'Calculate from Values'!$A$4*('Calculate from Values'!$I$2-'Calculate from Values'!$A46)^2)*'Calculate from Values'!$M$2)</f>
        <v>0</v>
      </c>
      <c r="T46" s="29" t="n">
        <f aca="false">MAX(0,('Calculate from Values'!$Q$2*(1-'Calculate from Values'!$Q$4*('Calculate from Values'!$A46-'Calculate from Values'!$J$2))+(1-'Calculate from Values'!$Q$2)*(1-'Calculate from Values'!$R$4*('Calculate from Values'!$A46-'Calculate from Values'!$J$2)^2))*'Calculate from Values'!$M$2)</f>
        <v>0</v>
      </c>
      <c r="U46" s="29" t="n">
        <f aca="false">MAX(0,('Calculate from Values'!$D$2-'Calculate from Values'!$S$4*('Calculate from Values'!$A46-'Calculate from Values'!$A$2)^2)/1.36*9550/MAX(1,'Calculate from Values'!$A46))</f>
        <v>860.904411764706</v>
      </c>
      <c r="V46" s="29" t="n">
        <f aca="false">MAX(0,'Calculate from Values'!$P$4*MIN('Calculate from Values'!$E$2/MAX(1,'Calculate from Values'!$A46),1-(MAX(0,'Calculate from Values'!$A46-'Calculate from Values'!$E$2)/'Calculate from Values'!$P$2)^'Calculate from Values'!$R$2))</f>
        <v>0</v>
      </c>
      <c r="W46" s="29" t="n">
        <f aca="false">IF('Calculate from Values'!$A46&lt;=0,0,IF('Calculate from Values'!$A46&lt;='Calculate from Values'!$A$2,'Calculate from Values'!$B$2/1.36*9550/'Calculate from Values'!$A46*('Calculate from Values'!$AC$2*'Calculate from Values'!$A46/'Calculate from Values'!$A$2+1-'Calculate from Values'!$AC$2),MAX('Calculate from Values'!$B$2,'Calculate from Values'!$F$2)/1.36*9550/'Calculate from Values'!$A46))</f>
        <v>971.852941176471</v>
      </c>
      <c r="X46" s="29" t="n">
        <f aca="false">IF('Calculate from Values'!$A46&lt;=0,0,IF('Calculate from Values'!$A46&lt;='Calculate from Values'!$A$2,'Calculate from Values'!$D$2/1.36*9550/'Calculate from Values'!$A46*('Calculate from Values'!$AC$2*'Calculate from Values'!$A46/'Calculate from Values'!$A$2+1-'Calculate from Values'!$AC$2),MAX('Calculate from Values'!$D$2,'Calculate from Values'!$H$2)/1.36*9550/'Calculate from Values'!$A46))</f>
        <v>860.904411764706</v>
      </c>
      <c r="Y46" s="29" t="n">
        <f aca="false">ABS('Calculate from Values'!$F46-'Calculate from Values'!$G46)</f>
        <v>0</v>
      </c>
    </row>
    <row r="47" customFormat="false" ht="15" hidden="false" customHeight="false" outlineLevel="0" collapsed="false">
      <c r="A47" s="29" t="n">
        <v>5250</v>
      </c>
      <c r="B47" s="29" t="n">
        <f aca="false">MIN('Calculate from Values'!$W47,MAX(0,IF('Calculate from Values'!$A47&lt;'Calculate from Values'!$N$2,(1-'Calculate from Values'!$A47/'Calculate from Values'!$N$2)*'Calculate from Values'!$M47+'Calculate from Values'!$A47/'Calculate from Values'!$N$2*'Calculate from Values'!$N47,IF('Calculate from Values'!$A47&gt;='Calculate from Values'!$A$2,IF('Calculate from Values'!$A47&gt;'Calculate from Values'!$E$2,'Calculate from Values'!$Q47,'Calculate from Values'!$P47),IF('Calculate from Values'!$A47&lt;'Calculate from Values'!$I$2,'Calculate from Values'!$N47,IF('Calculate from Values'!$A47&gt;'Calculate from Values'!$J$2,'Calculate from Values'!$O47,'Calculate from Values'!$K$2))))))</f>
        <v>0</v>
      </c>
      <c r="C47" s="33"/>
      <c r="D47" s="29" t="n">
        <f aca="false">MIN('Calculate from Values'!$X47,MAX(0,IF('Calculate from Values'!$A47&lt;'Calculate from Values'!$N$2,(1-'Calculate from Values'!$A47/'Calculate from Values'!$N$2)*'Calculate from Values'!$R47+'Calculate from Values'!$A47/'Calculate from Values'!$N$2*'Calculate from Values'!$S47,IF('Calculate from Values'!$A47&gt;='Calculate from Values'!$A$2,IF('Calculate from Values'!$A47&gt;'Calculate from Values'!$E$2,'Calculate from Values'!$V47,'Calculate from Values'!$U47),IF('Calculate from Values'!$A47&lt;'Calculate from Values'!$I$2,'Calculate from Values'!$S47,IF('Calculate from Values'!$A47&gt;'Calculate from Values'!$J$2,'Calculate from Values'!$T47,'Calculate from Values'!$M$2))))))</f>
        <v>0</v>
      </c>
      <c r="E47" s="33"/>
      <c r="F47" s="29" t="n">
        <f aca="false">'Calculate from Values'!$T$2*IF('Calculate from Values'!$C47&gt;0,'Calculate from Values'!$C47,'Calculate from Values'!$B47)</f>
        <v>0</v>
      </c>
      <c r="G47" s="29" t="n">
        <f aca="false">'Calculate from Values'!$T$2*IF('Calculate from Values'!$E47&gt;0,'Calculate from Values'!$E47,'Calculate from Values'!$D47)</f>
        <v>0</v>
      </c>
      <c r="H47" s="29" t="n">
        <f aca="false">1.36*'Calculate from Values'!$A47*'Calculate from Values'!$F47/9550</f>
        <v>0</v>
      </c>
      <c r="I47" s="29" t="n">
        <f aca="false">1.36*'Calculate from Values'!$A47*'Calculate from Values'!$G47/9550</f>
        <v>0</v>
      </c>
      <c r="J47" s="31" t="n">
        <f aca="false">IF('Calculate from Values'!$A47&lt;='Calculate from Values'!$W$2,'Calculate from Values'!$U$2+('Calculate from Values'!$X$2-'Calculate from Values'!$U$2)*(('Calculate from Values'!$W$2-'Calculate from Values'!$A47)/('Calculate from Values'!$W$2-'Calculate from Values'!$N$2))^2,IF('Calculate from Values'!$A47&lt;='Calculate from Values'!$E$2,'Calculate from Values'!$U$2+('Calculate from Values'!$V$2-'Calculate from Values'!$U$2)*(('Calculate from Values'!$A47-'Calculate from Values'!$W$2)/('Calculate from Values'!$E$2-'Calculate from Values'!$W$2))^2,IF('Calculate from Values'!$F47&gt;0,'Calculate from Values'!$V$2*'Calculate from Values'!$E$4/'Calculate from Values'!$F47*'Calculate from Values'!$A47/'Calculate from Values'!$E$2,0)))</f>
        <v>0</v>
      </c>
      <c r="K47" s="32" t="str">
        <f aca="false">IF('Calculate from Values'!$A47&gt;'Calculate from Values'!$E$2+'Calculate from Values'!$P$2+99,"",IF('Calculate from Values'!$A47&lt;1,'Calculate from Values'!$V$4,CONCATENATE("        &lt;torque rpm=""",'Calculate from Values'!$A47,""" motorTorque=""",ROUND('Calculate from Values'!$F47,0),"""",IF('Calculate from Values'!$W$4&gt;0.01,CONCATENATE(" motorTorqueEco=""",ROUND('Calculate from Values'!$G47,0),""""),"")," fuelUsageRatio=""",ROUND('Calculate from Values'!$J47,1),"""/&gt;",CONCATENATE(IF('Calculate from Values'!$C47&gt;0,CONCATENATE("&lt;!-- manualData: ",'Calculate from Values'!$C47,"--&gt;"),""),IF('Calculate from Values'!$E47&gt;0,CONCATENATE("&lt;!-- manDataEco: ",'Calculate from Values'!$E47,"--&gt;"),"")))))</f>
        <v/>
      </c>
      <c r="L47" s="32" t="str">
        <f aca="false">IF('Calculate from Values'!$A47&lt;1,'Calculate from Values'!$V$4,IF(A46&gt;'Calculate from Values'!$Y$2,"",IF('Calculate from Values'!$A47&gt;'Calculate from Values'!$Y$2,"        &lt;torque normRpm=""1"" torque=""0""/&gt;",CONCATENATE("        &lt;torque normRpm=""",MIN(ROUND('Calculate from Values'!$A47/'Calculate from Values'!$Y$2,3),0.999),""" torque=""",ROUND('Calculate from Values'!$F47/MAX('Calculate from Values'!$F$7:$F$62),3),"""/&gt;"))))</f>
        <v/>
      </c>
      <c r="M47" s="29" t="n">
        <f aca="false">(1-(1-'Calculate from Values'!$A47/'Calculate from Values'!$N$2)^2)*'Calculate from Values'!$T$4</f>
        <v>-64485.75</v>
      </c>
      <c r="N47" s="29" t="n">
        <f aca="false">MAX(0,(1-'Calculate from Values'!$A$4*('Calculate from Values'!$I$2-'Calculate from Values'!$A47)^2)*'Calculate from Values'!$K$2)</f>
        <v>0</v>
      </c>
      <c r="O47" s="29" t="n">
        <f aca="false">MAX(0,('Calculate from Values'!$Q$2*(1-'Calculate from Values'!$B$4*('Calculate from Values'!$A47-'Calculate from Values'!$J$2))+(1-'Calculate from Values'!$Q$2)*(1-'Calculate from Values'!$C$4*('Calculate from Values'!$A47-'Calculate from Values'!$J$2)^2))*'Calculate from Values'!$K$2)</f>
        <v>0</v>
      </c>
      <c r="P47" s="29" t="n">
        <f aca="false">MAX(0,('Calculate from Values'!$B$2-'Calculate from Values'!$D$4*('Calculate from Values'!$A47-'Calculate from Values'!$A$2)^2)/1.36*9550/MAX(1,'Calculate from Values'!$A47))</f>
        <v>0</v>
      </c>
      <c r="Q47" s="29" t="n">
        <f aca="false">MAX(0,'Calculate from Values'!$F$4*MIN('Calculate from Values'!$E$2/MAX(1,'Calculate from Values'!$A47),1-(MAX(0,'Calculate from Values'!$A47-'Calculate from Values'!$E$2)/'Calculate from Values'!$P$2)^'Calculate from Values'!$R$2))</f>
        <v>0</v>
      </c>
      <c r="R47" s="29" t="n">
        <f aca="false">(1-(1-'Calculate from Values'!$A47/'Calculate from Values'!$N$2)^2)*'Calculate from Values'!$U$4</f>
        <v>-52623.5294117647</v>
      </c>
      <c r="S47" s="29" t="n">
        <f aca="false">MAX(0,(1-'Calculate from Values'!$A$4*('Calculate from Values'!$I$2-'Calculate from Values'!$A47)^2)*'Calculate from Values'!$M$2)</f>
        <v>0</v>
      </c>
      <c r="T47" s="29" t="n">
        <f aca="false">MAX(0,('Calculate from Values'!$Q$2*(1-'Calculate from Values'!$Q$4*('Calculate from Values'!$A47-'Calculate from Values'!$J$2))+(1-'Calculate from Values'!$Q$2)*(1-'Calculate from Values'!$R$4*('Calculate from Values'!$A47-'Calculate from Values'!$J$2)^2))*'Calculate from Values'!$M$2)</f>
        <v>0</v>
      </c>
      <c r="U47" s="29" t="n">
        <f aca="false">MAX(0,('Calculate from Values'!$D$2-'Calculate from Values'!$S$4*('Calculate from Values'!$A47-'Calculate from Values'!$A$2)^2)/1.36*9550/MAX(1,'Calculate from Values'!$A47))</f>
        <v>819.908963585434</v>
      </c>
      <c r="V47" s="29" t="n">
        <f aca="false">MAX(0,'Calculate from Values'!$P$4*MIN('Calculate from Values'!$E$2/MAX(1,'Calculate from Values'!$A47),1-(MAX(0,'Calculate from Values'!$A47-'Calculate from Values'!$E$2)/'Calculate from Values'!$P$2)^'Calculate from Values'!$R$2))</f>
        <v>0</v>
      </c>
      <c r="W47" s="29" t="n">
        <f aca="false">IF('Calculate from Values'!$A47&lt;=0,0,IF('Calculate from Values'!$A47&lt;='Calculate from Values'!$A$2,'Calculate from Values'!$B$2/1.36*9550/'Calculate from Values'!$A47*('Calculate from Values'!$AC$2*'Calculate from Values'!$A47/'Calculate from Values'!$A$2+1-'Calculate from Values'!$AC$2),MAX('Calculate from Values'!$B$2,'Calculate from Values'!$F$2)/1.36*9550/'Calculate from Values'!$A47))</f>
        <v>925.574229691877</v>
      </c>
      <c r="X47" s="29" t="n">
        <f aca="false">IF('Calculate from Values'!$A47&lt;=0,0,IF('Calculate from Values'!$A47&lt;='Calculate from Values'!$A$2,'Calculate from Values'!$D$2/1.36*9550/'Calculate from Values'!$A47*('Calculate from Values'!$AC$2*'Calculate from Values'!$A47/'Calculate from Values'!$A$2+1-'Calculate from Values'!$AC$2),MAX('Calculate from Values'!$D$2,'Calculate from Values'!$H$2)/1.36*9550/'Calculate from Values'!$A47))</f>
        <v>819.908963585434</v>
      </c>
      <c r="Y47" s="29" t="n">
        <f aca="false">ABS('Calculate from Values'!$F47-'Calculate from Values'!$G47)</f>
        <v>0</v>
      </c>
    </row>
    <row r="48" customFormat="false" ht="15" hidden="false" customHeight="false" outlineLevel="0" collapsed="false">
      <c r="A48" s="29" t="n">
        <v>5500</v>
      </c>
      <c r="B48" s="29" t="n">
        <f aca="false">MIN('Calculate from Values'!$W48,MAX(0,IF('Calculate from Values'!$A48&lt;'Calculate from Values'!$N$2,(1-'Calculate from Values'!$A48/'Calculate from Values'!$N$2)*'Calculate from Values'!$M48+'Calculate from Values'!$A48/'Calculate from Values'!$N$2*'Calculate from Values'!$N48,IF('Calculate from Values'!$A48&gt;='Calculate from Values'!$A$2,IF('Calculate from Values'!$A48&gt;'Calculate from Values'!$E$2,'Calculate from Values'!$Q48,'Calculate from Values'!$P48),IF('Calculate from Values'!$A48&lt;'Calculate from Values'!$I$2,'Calculate from Values'!$N48,IF('Calculate from Values'!$A48&gt;'Calculate from Values'!$J$2,'Calculate from Values'!$O48,'Calculate from Values'!$K$2))))))</f>
        <v>0</v>
      </c>
      <c r="C48" s="33"/>
      <c r="D48" s="29" t="n">
        <f aca="false">MIN('Calculate from Values'!$X48,MAX(0,IF('Calculate from Values'!$A48&lt;'Calculate from Values'!$N$2,(1-'Calculate from Values'!$A48/'Calculate from Values'!$N$2)*'Calculate from Values'!$R48+'Calculate from Values'!$A48/'Calculate from Values'!$N$2*'Calculate from Values'!$S48,IF('Calculate from Values'!$A48&gt;='Calculate from Values'!$A$2,IF('Calculate from Values'!$A48&gt;'Calculate from Values'!$E$2,'Calculate from Values'!$V48,'Calculate from Values'!$U48),IF('Calculate from Values'!$A48&lt;'Calculate from Values'!$I$2,'Calculate from Values'!$S48,IF('Calculate from Values'!$A48&gt;'Calculate from Values'!$J$2,'Calculate from Values'!$T48,'Calculate from Values'!$M$2))))))</f>
        <v>0</v>
      </c>
      <c r="E48" s="33"/>
      <c r="F48" s="29" t="n">
        <f aca="false">'Calculate from Values'!$T$2*IF('Calculate from Values'!$C48&gt;0,'Calculate from Values'!$C48,'Calculate from Values'!$B48)</f>
        <v>0</v>
      </c>
      <c r="G48" s="29" t="n">
        <f aca="false">'Calculate from Values'!$T$2*IF('Calculate from Values'!$E48&gt;0,'Calculate from Values'!$E48,'Calculate from Values'!$D48)</f>
        <v>0</v>
      </c>
      <c r="H48" s="29" t="n">
        <f aca="false">1.36*'Calculate from Values'!$A48*'Calculate from Values'!$F48/9550</f>
        <v>0</v>
      </c>
      <c r="I48" s="29" t="n">
        <f aca="false">1.36*'Calculate from Values'!$A48*'Calculate from Values'!$G48/9550</f>
        <v>0</v>
      </c>
      <c r="J48" s="31" t="n">
        <f aca="false">IF('Calculate from Values'!$A48&lt;='Calculate from Values'!$W$2,'Calculate from Values'!$U$2+('Calculate from Values'!$X$2-'Calculate from Values'!$U$2)*(('Calculate from Values'!$W$2-'Calculate from Values'!$A48)/('Calculate from Values'!$W$2-'Calculate from Values'!$N$2))^2,IF('Calculate from Values'!$A48&lt;='Calculate from Values'!$E$2,'Calculate from Values'!$U$2+('Calculate from Values'!$V$2-'Calculate from Values'!$U$2)*(('Calculate from Values'!$A48-'Calculate from Values'!$W$2)/('Calculate from Values'!$E$2-'Calculate from Values'!$W$2))^2,IF('Calculate from Values'!$F48&gt;0,'Calculate from Values'!$V$2*'Calculate from Values'!$E$4/'Calculate from Values'!$F48*'Calculate from Values'!$A48/'Calculate from Values'!$E$2,0)))</f>
        <v>0</v>
      </c>
      <c r="K48" s="32" t="str">
        <f aca="false">IF('Calculate from Values'!$A48&gt;'Calculate from Values'!$E$2+'Calculate from Values'!$P$2+99,"",IF('Calculate from Values'!$A48&lt;1,'Calculate from Values'!$V$4,CONCATENATE("        &lt;torque rpm=""",'Calculate from Values'!$A48,""" motorTorque=""",ROUND('Calculate from Values'!$F48,0),"""",IF('Calculate from Values'!$W$4&gt;0.01,CONCATENATE(" motorTorqueEco=""",ROUND('Calculate from Values'!$G48,0),""""),"")," fuelUsageRatio=""",ROUND('Calculate from Values'!$J48,1),"""/&gt;",CONCATENATE(IF('Calculate from Values'!$C48&gt;0,CONCATENATE("&lt;!-- manualData: ",'Calculate from Values'!$C48,"--&gt;"),""),IF('Calculate from Values'!$E48&gt;0,CONCATENATE("&lt;!-- manDataEco: ",'Calculate from Values'!$E48,"--&gt;"),"")))))</f>
        <v/>
      </c>
      <c r="L48" s="32" t="str">
        <f aca="false">IF('Calculate from Values'!$A48&lt;1,'Calculate from Values'!$V$4,IF(A47&gt;'Calculate from Values'!$Y$2,"",IF('Calculate from Values'!$A48&gt;'Calculate from Values'!$Y$2,"        &lt;torque normRpm=""1"" torque=""0""/&gt;",CONCATENATE("        &lt;torque normRpm=""",MIN(ROUND('Calculate from Values'!$A48/'Calculate from Values'!$Y$2,3),0.999),""" torque=""",ROUND('Calculate from Values'!$F48/MAX('Calculate from Values'!$F$7:$F$62),3),"""/&gt;"))))</f>
        <v/>
      </c>
      <c r="M48" s="29" t="n">
        <f aca="false">(1-(1-'Calculate from Values'!$A48/'Calculate from Values'!$N$2)^2)*'Calculate from Values'!$T$4</f>
        <v>-72314</v>
      </c>
      <c r="N48" s="29" t="n">
        <f aca="false">MAX(0,(1-'Calculate from Values'!$A$4*('Calculate from Values'!$I$2-'Calculate from Values'!$A48)^2)*'Calculate from Values'!$K$2)</f>
        <v>0</v>
      </c>
      <c r="O48" s="29" t="n">
        <f aca="false">MAX(0,('Calculate from Values'!$Q$2*(1-'Calculate from Values'!$B$4*('Calculate from Values'!$A48-'Calculate from Values'!$J$2))+(1-'Calculate from Values'!$Q$2)*(1-'Calculate from Values'!$C$4*('Calculate from Values'!$A48-'Calculate from Values'!$J$2)^2))*'Calculate from Values'!$K$2)</f>
        <v>0</v>
      </c>
      <c r="P48" s="29" t="n">
        <f aca="false">MAX(0,('Calculate from Values'!$B$2-'Calculate from Values'!$D$4*('Calculate from Values'!$A48-'Calculate from Values'!$A$2)^2)/1.36*9550/MAX(1,'Calculate from Values'!$A48))</f>
        <v>0</v>
      </c>
      <c r="Q48" s="29" t="n">
        <f aca="false">MAX(0,'Calculate from Values'!$F$4*MIN('Calculate from Values'!$E$2/MAX(1,'Calculate from Values'!$A48),1-(MAX(0,'Calculate from Values'!$A48-'Calculate from Values'!$E$2)/'Calculate from Values'!$P$2)^'Calculate from Values'!$R$2))</f>
        <v>0</v>
      </c>
      <c r="R48" s="29" t="n">
        <f aca="false">(1-(1-'Calculate from Values'!$A48/'Calculate from Values'!$N$2)^2)*'Calculate from Values'!$U$4</f>
        <v>-59011.7647058824</v>
      </c>
      <c r="S48" s="29" t="n">
        <f aca="false">MAX(0,(1-'Calculate from Values'!$A$4*('Calculate from Values'!$I$2-'Calculate from Values'!$A48)^2)*'Calculate from Values'!$M$2)</f>
        <v>0</v>
      </c>
      <c r="T48" s="29" t="n">
        <f aca="false">MAX(0,('Calculate from Values'!$Q$2*(1-'Calculate from Values'!$Q$4*('Calculate from Values'!$A48-'Calculate from Values'!$J$2))+(1-'Calculate from Values'!$Q$2)*(1-'Calculate from Values'!$R$4*('Calculate from Values'!$A48-'Calculate from Values'!$J$2)^2))*'Calculate from Values'!$M$2)</f>
        <v>0</v>
      </c>
      <c r="U48" s="29" t="n">
        <f aca="false">MAX(0,('Calculate from Values'!$D$2-'Calculate from Values'!$S$4*('Calculate from Values'!$A48-'Calculate from Values'!$A$2)^2)/1.36*9550/MAX(1,'Calculate from Values'!$A48))</f>
        <v>782.640374331551</v>
      </c>
      <c r="V48" s="29" t="n">
        <f aca="false">MAX(0,'Calculate from Values'!$P$4*MIN('Calculate from Values'!$E$2/MAX(1,'Calculate from Values'!$A48),1-(MAX(0,'Calculate from Values'!$A48-'Calculate from Values'!$E$2)/'Calculate from Values'!$P$2)^'Calculate from Values'!$R$2))</f>
        <v>0</v>
      </c>
      <c r="W48" s="29" t="n">
        <f aca="false">IF('Calculate from Values'!$A48&lt;=0,0,IF('Calculate from Values'!$A48&lt;='Calculate from Values'!$A$2,'Calculate from Values'!$B$2/1.36*9550/'Calculate from Values'!$A48*('Calculate from Values'!$AC$2*'Calculate from Values'!$A48/'Calculate from Values'!$A$2+1-'Calculate from Values'!$AC$2),MAX('Calculate from Values'!$B$2,'Calculate from Values'!$F$2)/1.36*9550/'Calculate from Values'!$A48))</f>
        <v>883.502673796792</v>
      </c>
      <c r="X48" s="29" t="n">
        <f aca="false">IF('Calculate from Values'!$A48&lt;=0,0,IF('Calculate from Values'!$A48&lt;='Calculate from Values'!$A$2,'Calculate from Values'!$D$2/1.36*9550/'Calculate from Values'!$A48*('Calculate from Values'!$AC$2*'Calculate from Values'!$A48/'Calculate from Values'!$A$2+1-'Calculate from Values'!$AC$2),MAX('Calculate from Values'!$D$2,'Calculate from Values'!$H$2)/1.36*9550/'Calculate from Values'!$A48))</f>
        <v>782.640374331551</v>
      </c>
      <c r="Y48" s="29" t="n">
        <f aca="false">ABS('Calculate from Values'!$F48-'Calculate from Values'!$G48)</f>
        <v>0</v>
      </c>
    </row>
    <row r="49" customFormat="false" ht="15" hidden="false" customHeight="false" outlineLevel="0" collapsed="false">
      <c r="A49" s="29" t="n">
        <v>5750</v>
      </c>
      <c r="B49" s="29" t="n">
        <f aca="false">MIN('Calculate from Values'!$W49,MAX(0,IF('Calculate from Values'!$A49&lt;'Calculate from Values'!$N$2,(1-'Calculate from Values'!$A49/'Calculate from Values'!$N$2)*'Calculate from Values'!$M49+'Calculate from Values'!$A49/'Calculate from Values'!$N$2*'Calculate from Values'!$N49,IF('Calculate from Values'!$A49&gt;='Calculate from Values'!$A$2,IF('Calculate from Values'!$A49&gt;'Calculate from Values'!$E$2,'Calculate from Values'!$Q49,'Calculate from Values'!$P49),IF('Calculate from Values'!$A49&lt;'Calculate from Values'!$I$2,'Calculate from Values'!$N49,IF('Calculate from Values'!$A49&gt;'Calculate from Values'!$J$2,'Calculate from Values'!$O49,'Calculate from Values'!$K$2))))))</f>
        <v>0</v>
      </c>
      <c r="C49" s="33"/>
      <c r="D49" s="29" t="n">
        <f aca="false">MIN('Calculate from Values'!$X49,MAX(0,IF('Calculate from Values'!$A49&lt;'Calculate from Values'!$N$2,(1-'Calculate from Values'!$A49/'Calculate from Values'!$N$2)*'Calculate from Values'!$R49+'Calculate from Values'!$A49/'Calculate from Values'!$N$2*'Calculate from Values'!$S49,IF('Calculate from Values'!$A49&gt;='Calculate from Values'!$A$2,IF('Calculate from Values'!$A49&gt;'Calculate from Values'!$E$2,'Calculate from Values'!$V49,'Calculate from Values'!$U49),IF('Calculate from Values'!$A49&lt;'Calculate from Values'!$I$2,'Calculate from Values'!$S49,IF('Calculate from Values'!$A49&gt;'Calculate from Values'!$J$2,'Calculate from Values'!$T49,'Calculate from Values'!$M$2))))))</f>
        <v>0</v>
      </c>
      <c r="E49" s="33"/>
      <c r="F49" s="29" t="n">
        <f aca="false">'Calculate from Values'!$T$2*IF('Calculate from Values'!$C49&gt;0,'Calculate from Values'!$C49,'Calculate from Values'!$B49)</f>
        <v>0</v>
      </c>
      <c r="G49" s="29" t="n">
        <f aca="false">'Calculate from Values'!$T$2*IF('Calculate from Values'!$E49&gt;0,'Calculate from Values'!$E49,'Calculate from Values'!$D49)</f>
        <v>0</v>
      </c>
      <c r="H49" s="29" t="n">
        <f aca="false">1.36*'Calculate from Values'!$A49*'Calculate from Values'!$F49/9550</f>
        <v>0</v>
      </c>
      <c r="I49" s="29" t="n">
        <f aca="false">1.36*'Calculate from Values'!$A49*'Calculate from Values'!$G49/9550</f>
        <v>0</v>
      </c>
      <c r="J49" s="31" t="n">
        <f aca="false">IF('Calculate from Values'!$A49&lt;='Calculate from Values'!$W$2,'Calculate from Values'!$U$2+('Calculate from Values'!$X$2-'Calculate from Values'!$U$2)*(('Calculate from Values'!$W$2-'Calculate from Values'!$A49)/('Calculate from Values'!$W$2-'Calculate from Values'!$N$2))^2,IF('Calculate from Values'!$A49&lt;='Calculate from Values'!$E$2,'Calculate from Values'!$U$2+('Calculate from Values'!$V$2-'Calculate from Values'!$U$2)*(('Calculate from Values'!$A49-'Calculate from Values'!$W$2)/('Calculate from Values'!$E$2-'Calculate from Values'!$W$2))^2,IF('Calculate from Values'!$F49&gt;0,'Calculate from Values'!$V$2*'Calculate from Values'!$E$4/'Calculate from Values'!$F49*'Calculate from Values'!$A49/'Calculate from Values'!$E$2,0)))</f>
        <v>0</v>
      </c>
      <c r="K49" s="32" t="str">
        <f aca="false">IF('Calculate from Values'!$A49&gt;'Calculate from Values'!$E$2+'Calculate from Values'!$P$2+99,"",IF('Calculate from Values'!$A49&lt;1,'Calculate from Values'!$V$4,CONCATENATE("        &lt;torque rpm=""",'Calculate from Values'!$A49,""" motorTorque=""",ROUND('Calculate from Values'!$F49,0),"""",IF('Calculate from Values'!$W$4&gt;0.01,CONCATENATE(" motorTorqueEco=""",ROUND('Calculate from Values'!$G49,0),""""),"")," fuelUsageRatio=""",ROUND('Calculate from Values'!$J49,1),"""/&gt;",CONCATENATE(IF('Calculate from Values'!$C49&gt;0,CONCATENATE("&lt;!-- manualData: ",'Calculate from Values'!$C49,"--&gt;"),""),IF('Calculate from Values'!$E49&gt;0,CONCATENATE("&lt;!-- manDataEco: ",'Calculate from Values'!$E49,"--&gt;"),"")))))</f>
        <v/>
      </c>
      <c r="L49" s="32" t="str">
        <f aca="false">IF('Calculate from Values'!$A49&lt;1,'Calculate from Values'!$V$4,IF(A48&gt;'Calculate from Values'!$Y$2,"",IF('Calculate from Values'!$A49&gt;'Calculate from Values'!$Y$2,"        &lt;torque normRpm=""1"" torque=""0""/&gt;",CONCATENATE("        &lt;torque normRpm=""",MIN(ROUND('Calculate from Values'!$A49/'Calculate from Values'!$Y$2,3),0.999),""" torque=""",ROUND('Calculate from Values'!$F49/MAX('Calculate from Values'!$F$7:$F$62),3),"""/&gt;"))))</f>
        <v/>
      </c>
      <c r="M49" s="29" t="n">
        <f aca="false">(1-(1-'Calculate from Values'!$A49/'Calculate from Values'!$N$2)^2)*'Calculate from Values'!$T$4</f>
        <v>-80574.75</v>
      </c>
      <c r="N49" s="29" t="n">
        <f aca="false">MAX(0,(1-'Calculate from Values'!$A$4*('Calculate from Values'!$I$2-'Calculate from Values'!$A49)^2)*'Calculate from Values'!$K$2)</f>
        <v>0</v>
      </c>
      <c r="O49" s="29" t="n">
        <f aca="false">MAX(0,('Calculate from Values'!$Q$2*(1-'Calculate from Values'!$B$4*('Calculate from Values'!$A49-'Calculate from Values'!$J$2))+(1-'Calculate from Values'!$Q$2)*(1-'Calculate from Values'!$C$4*('Calculate from Values'!$A49-'Calculate from Values'!$J$2)^2))*'Calculate from Values'!$K$2)</f>
        <v>0</v>
      </c>
      <c r="P49" s="29" t="n">
        <f aca="false">MAX(0,('Calculate from Values'!$B$2-'Calculate from Values'!$D$4*('Calculate from Values'!$A49-'Calculate from Values'!$A$2)^2)/1.36*9550/MAX(1,'Calculate from Values'!$A49))</f>
        <v>0</v>
      </c>
      <c r="Q49" s="29" t="n">
        <f aca="false">MAX(0,'Calculate from Values'!$F$4*MIN('Calculate from Values'!$E$2/MAX(1,'Calculate from Values'!$A49),1-(MAX(0,'Calculate from Values'!$A49-'Calculate from Values'!$E$2)/'Calculate from Values'!$P$2)^'Calculate from Values'!$R$2))</f>
        <v>0</v>
      </c>
      <c r="R49" s="29" t="n">
        <f aca="false">(1-(1-'Calculate from Values'!$A49/'Calculate from Values'!$N$2)^2)*'Calculate from Values'!$U$4</f>
        <v>-65752.9411764706</v>
      </c>
      <c r="S49" s="29" t="n">
        <f aca="false">MAX(0,(1-'Calculate from Values'!$A$4*('Calculate from Values'!$I$2-'Calculate from Values'!$A49)^2)*'Calculate from Values'!$M$2)</f>
        <v>0</v>
      </c>
      <c r="T49" s="29" t="n">
        <f aca="false">MAX(0,('Calculate from Values'!$Q$2*(1-'Calculate from Values'!$Q$4*('Calculate from Values'!$A49-'Calculate from Values'!$J$2))+(1-'Calculate from Values'!$Q$2)*(1-'Calculate from Values'!$R$4*('Calculate from Values'!$A49-'Calculate from Values'!$J$2)^2))*'Calculate from Values'!$M$2)</f>
        <v>0</v>
      </c>
      <c r="U49" s="29" t="n">
        <f aca="false">MAX(0,('Calculate from Values'!$D$2-'Calculate from Values'!$S$4*('Calculate from Values'!$A49-'Calculate from Values'!$A$2)^2)/1.36*9550/MAX(1,'Calculate from Values'!$A49))</f>
        <v>748.61253196931</v>
      </c>
      <c r="V49" s="29" t="n">
        <f aca="false">MAX(0,'Calculate from Values'!$P$4*MIN('Calculate from Values'!$E$2/MAX(1,'Calculate from Values'!$A49),1-(MAX(0,'Calculate from Values'!$A49-'Calculate from Values'!$E$2)/'Calculate from Values'!$P$2)^'Calculate from Values'!$R$2))</f>
        <v>0</v>
      </c>
      <c r="W49" s="29" t="n">
        <f aca="false">IF('Calculate from Values'!$A49&lt;=0,0,IF('Calculate from Values'!$A49&lt;='Calculate from Values'!$A$2,'Calculate from Values'!$B$2/1.36*9550/'Calculate from Values'!$A49*('Calculate from Values'!$AC$2*'Calculate from Values'!$A49/'Calculate from Values'!$A$2+1-'Calculate from Values'!$AC$2),MAX('Calculate from Values'!$B$2,'Calculate from Values'!$F$2)/1.36*9550/'Calculate from Values'!$A49))</f>
        <v>845.089514066496</v>
      </c>
      <c r="X49" s="29" t="n">
        <f aca="false">IF('Calculate from Values'!$A49&lt;=0,0,IF('Calculate from Values'!$A49&lt;='Calculate from Values'!$A$2,'Calculate from Values'!$D$2/1.36*9550/'Calculate from Values'!$A49*('Calculate from Values'!$AC$2*'Calculate from Values'!$A49/'Calculate from Values'!$A$2+1-'Calculate from Values'!$AC$2),MAX('Calculate from Values'!$D$2,'Calculate from Values'!$H$2)/1.36*9550/'Calculate from Values'!$A49))</f>
        <v>748.61253196931</v>
      </c>
      <c r="Y49" s="29" t="n">
        <f aca="false">ABS('Calculate from Values'!$F49-'Calculate from Values'!$G49)</f>
        <v>0</v>
      </c>
    </row>
    <row r="50" customFormat="false" ht="15" hidden="false" customHeight="false" outlineLevel="0" collapsed="false">
      <c r="A50" s="29" t="n">
        <v>6000</v>
      </c>
      <c r="B50" s="29" t="n">
        <f aca="false">MIN('Calculate from Values'!$W50,MAX(0,IF('Calculate from Values'!$A50&lt;'Calculate from Values'!$N$2,(1-'Calculate from Values'!$A50/'Calculate from Values'!$N$2)*'Calculate from Values'!$M50+'Calculate from Values'!$A50/'Calculate from Values'!$N$2*'Calculate from Values'!$N50,IF('Calculate from Values'!$A50&gt;='Calculate from Values'!$A$2,IF('Calculate from Values'!$A50&gt;'Calculate from Values'!$E$2,'Calculate from Values'!$Q50,'Calculate from Values'!$P50),IF('Calculate from Values'!$A50&lt;'Calculate from Values'!$I$2,'Calculate from Values'!$N50,IF('Calculate from Values'!$A50&gt;'Calculate from Values'!$J$2,'Calculate from Values'!$O50,'Calculate from Values'!$K$2))))))</f>
        <v>0</v>
      </c>
      <c r="C50" s="33"/>
      <c r="D50" s="29" t="n">
        <f aca="false">MIN('Calculate from Values'!$X50,MAX(0,IF('Calculate from Values'!$A50&lt;'Calculate from Values'!$N$2,(1-'Calculate from Values'!$A50/'Calculate from Values'!$N$2)*'Calculate from Values'!$R50+'Calculate from Values'!$A50/'Calculate from Values'!$N$2*'Calculate from Values'!$S50,IF('Calculate from Values'!$A50&gt;='Calculate from Values'!$A$2,IF('Calculate from Values'!$A50&gt;'Calculate from Values'!$E$2,'Calculate from Values'!$V50,'Calculate from Values'!$U50),IF('Calculate from Values'!$A50&lt;'Calculate from Values'!$I$2,'Calculate from Values'!$S50,IF('Calculate from Values'!$A50&gt;'Calculate from Values'!$J$2,'Calculate from Values'!$T50,'Calculate from Values'!$M$2))))))</f>
        <v>0</v>
      </c>
      <c r="E50" s="33"/>
      <c r="F50" s="29" t="n">
        <f aca="false">'Calculate from Values'!$T$2*IF('Calculate from Values'!$C50&gt;0,'Calculate from Values'!$C50,'Calculate from Values'!$B50)</f>
        <v>0</v>
      </c>
      <c r="G50" s="29" t="n">
        <f aca="false">'Calculate from Values'!$T$2*IF('Calculate from Values'!$E50&gt;0,'Calculate from Values'!$E50,'Calculate from Values'!$D50)</f>
        <v>0</v>
      </c>
      <c r="H50" s="29" t="n">
        <f aca="false">1.36*'Calculate from Values'!$A50*'Calculate from Values'!$F50/9550</f>
        <v>0</v>
      </c>
      <c r="I50" s="29" t="n">
        <f aca="false">1.36*'Calculate from Values'!$A50*'Calculate from Values'!$G50/9550</f>
        <v>0</v>
      </c>
      <c r="J50" s="31" t="n">
        <f aca="false">IF('Calculate from Values'!$A50&lt;='Calculate from Values'!$W$2,'Calculate from Values'!$U$2+('Calculate from Values'!$X$2-'Calculate from Values'!$U$2)*(('Calculate from Values'!$W$2-'Calculate from Values'!$A50)/('Calculate from Values'!$W$2-'Calculate from Values'!$N$2))^2,IF('Calculate from Values'!$A50&lt;='Calculate from Values'!$E$2,'Calculate from Values'!$U$2+('Calculate from Values'!$V$2-'Calculate from Values'!$U$2)*(('Calculate from Values'!$A50-'Calculate from Values'!$W$2)/('Calculate from Values'!$E$2-'Calculate from Values'!$W$2))^2,IF('Calculate from Values'!$F50&gt;0,'Calculate from Values'!$V$2*'Calculate from Values'!$E$4/'Calculate from Values'!$F50*'Calculate from Values'!$A50/'Calculate from Values'!$E$2,0)))</f>
        <v>0</v>
      </c>
      <c r="K50" s="32" t="str">
        <f aca="false">IF('Calculate from Values'!$A50&gt;'Calculate from Values'!$E$2+'Calculate from Values'!$P$2+99,"",IF('Calculate from Values'!$A50&lt;1,'Calculate from Values'!$V$4,CONCATENATE("        &lt;torque rpm=""",'Calculate from Values'!$A50,""" motorTorque=""",ROUND('Calculate from Values'!$F50,0),"""",IF('Calculate from Values'!$W$4&gt;0.01,CONCATENATE(" motorTorqueEco=""",ROUND('Calculate from Values'!$G50,0),""""),"")," fuelUsageRatio=""",ROUND('Calculate from Values'!$J50,1),"""/&gt;",CONCATENATE(IF('Calculate from Values'!$C50&gt;0,CONCATENATE("&lt;!-- manualData: ",'Calculate from Values'!$C50,"--&gt;"),""),IF('Calculate from Values'!$E50&gt;0,CONCATENATE("&lt;!-- manDataEco: ",'Calculate from Values'!$E50,"--&gt;"),"")))))</f>
        <v/>
      </c>
      <c r="L50" s="32" t="str">
        <f aca="false">IF('Calculate from Values'!$A50&lt;1,'Calculate from Values'!$V$4,IF(A49&gt;'Calculate from Values'!$Y$2,"",IF('Calculate from Values'!$A50&gt;'Calculate from Values'!$Y$2,"        &lt;torque normRpm=""1"" torque=""0""/&gt;",CONCATENATE("        &lt;torque normRpm=""",MIN(ROUND('Calculate from Values'!$A50/'Calculate from Values'!$Y$2,3),0.999),""" torque=""",ROUND('Calculate from Values'!$F50/MAX('Calculate from Values'!$F$7:$F$62),3),"""/&gt;"))))</f>
        <v/>
      </c>
      <c r="M50" s="29" t="n">
        <f aca="false">(1-(1-'Calculate from Values'!$A50/'Calculate from Values'!$N$2)^2)*'Calculate from Values'!$T$4</f>
        <v>-89268</v>
      </c>
      <c r="N50" s="29" t="n">
        <f aca="false">MAX(0,(1-'Calculate from Values'!$A$4*('Calculate from Values'!$I$2-'Calculate from Values'!$A50)^2)*'Calculate from Values'!$K$2)</f>
        <v>0</v>
      </c>
      <c r="O50" s="29" t="n">
        <f aca="false">MAX(0,('Calculate from Values'!$Q$2*(1-'Calculate from Values'!$B$4*('Calculate from Values'!$A50-'Calculate from Values'!$J$2))+(1-'Calculate from Values'!$Q$2)*(1-'Calculate from Values'!$C$4*('Calculate from Values'!$A50-'Calculate from Values'!$J$2)^2))*'Calculate from Values'!$K$2)</f>
        <v>0</v>
      </c>
      <c r="P50" s="29" t="n">
        <f aca="false">MAX(0,('Calculate from Values'!$B$2-'Calculate from Values'!$D$4*('Calculate from Values'!$A50-'Calculate from Values'!$A$2)^2)/1.36*9550/MAX(1,'Calculate from Values'!$A50))</f>
        <v>0</v>
      </c>
      <c r="Q50" s="29" t="n">
        <f aca="false">MAX(0,'Calculate from Values'!$F$4*MIN('Calculate from Values'!$E$2/MAX(1,'Calculate from Values'!$A50),1-(MAX(0,'Calculate from Values'!$A50-'Calculate from Values'!$E$2)/'Calculate from Values'!$P$2)^'Calculate from Values'!$R$2))</f>
        <v>0</v>
      </c>
      <c r="R50" s="29" t="n">
        <f aca="false">(1-(1-'Calculate from Values'!$A50/'Calculate from Values'!$N$2)^2)*'Calculate from Values'!$U$4</f>
        <v>-72847.0588235294</v>
      </c>
      <c r="S50" s="29" t="n">
        <f aca="false">MAX(0,(1-'Calculate from Values'!$A$4*('Calculate from Values'!$I$2-'Calculate from Values'!$A50)^2)*'Calculate from Values'!$M$2)</f>
        <v>0</v>
      </c>
      <c r="T50" s="29" t="n">
        <f aca="false">MAX(0,('Calculate from Values'!$Q$2*(1-'Calculate from Values'!$Q$4*('Calculate from Values'!$A50-'Calculate from Values'!$J$2))+(1-'Calculate from Values'!$Q$2)*(1-'Calculate from Values'!$R$4*('Calculate from Values'!$A50-'Calculate from Values'!$J$2)^2))*'Calculate from Values'!$M$2)</f>
        <v>0</v>
      </c>
      <c r="U50" s="29" t="n">
        <f aca="false">MAX(0,('Calculate from Values'!$D$2-'Calculate from Values'!$S$4*('Calculate from Values'!$A50-'Calculate from Values'!$A$2)^2)/1.36*9550/MAX(1,'Calculate from Values'!$A50))</f>
        <v>717.420343137255</v>
      </c>
      <c r="V50" s="29" t="n">
        <f aca="false">MAX(0,'Calculate from Values'!$P$4*MIN('Calculate from Values'!$E$2/MAX(1,'Calculate from Values'!$A50),1-(MAX(0,'Calculate from Values'!$A50-'Calculate from Values'!$E$2)/'Calculate from Values'!$P$2)^'Calculate from Values'!$R$2))</f>
        <v>0</v>
      </c>
      <c r="W50" s="29" t="n">
        <f aca="false">IF('Calculate from Values'!$A50&lt;=0,0,IF('Calculate from Values'!$A50&lt;='Calculate from Values'!$A$2,'Calculate from Values'!$B$2/1.36*9550/'Calculate from Values'!$A50*('Calculate from Values'!$AC$2*'Calculate from Values'!$A50/'Calculate from Values'!$A$2+1-'Calculate from Values'!$AC$2),MAX('Calculate from Values'!$B$2,'Calculate from Values'!$F$2)/1.36*9550/'Calculate from Values'!$A50))</f>
        <v>809.877450980392</v>
      </c>
      <c r="X50" s="29" t="n">
        <f aca="false">IF('Calculate from Values'!$A50&lt;=0,0,IF('Calculate from Values'!$A50&lt;='Calculate from Values'!$A$2,'Calculate from Values'!$D$2/1.36*9550/'Calculate from Values'!$A50*('Calculate from Values'!$AC$2*'Calculate from Values'!$A50/'Calculate from Values'!$A$2+1-'Calculate from Values'!$AC$2),MAX('Calculate from Values'!$D$2,'Calculate from Values'!$H$2)/1.36*9550/'Calculate from Values'!$A50))</f>
        <v>717.420343137255</v>
      </c>
      <c r="Y50" s="29" t="n">
        <f aca="false">ABS('Calculate from Values'!$F50-'Calculate from Values'!$G50)</f>
        <v>0</v>
      </c>
    </row>
    <row r="51" customFormat="false" ht="15" hidden="false" customHeight="false" outlineLevel="0" collapsed="false">
      <c r="A51" s="29" t="n">
        <v>6250</v>
      </c>
      <c r="B51" s="29" t="n">
        <f aca="false">MIN('Calculate from Values'!$W51,MAX(0,IF('Calculate from Values'!$A51&lt;'Calculate from Values'!$N$2,(1-'Calculate from Values'!$A51/'Calculate from Values'!$N$2)*'Calculate from Values'!$M51+'Calculate from Values'!$A51/'Calculate from Values'!$N$2*'Calculate from Values'!$N51,IF('Calculate from Values'!$A51&gt;='Calculate from Values'!$A$2,IF('Calculate from Values'!$A51&gt;'Calculate from Values'!$E$2,'Calculate from Values'!$Q51,'Calculate from Values'!$P51),IF('Calculate from Values'!$A51&lt;'Calculate from Values'!$I$2,'Calculate from Values'!$N51,IF('Calculate from Values'!$A51&gt;'Calculate from Values'!$J$2,'Calculate from Values'!$O51,'Calculate from Values'!$K$2))))))</f>
        <v>0</v>
      </c>
      <c r="C51" s="33"/>
      <c r="D51" s="29" t="n">
        <f aca="false">MIN('Calculate from Values'!$X51,MAX(0,IF('Calculate from Values'!$A51&lt;'Calculate from Values'!$N$2,(1-'Calculate from Values'!$A51/'Calculate from Values'!$N$2)*'Calculate from Values'!$R51+'Calculate from Values'!$A51/'Calculate from Values'!$N$2*'Calculate from Values'!$S51,IF('Calculate from Values'!$A51&gt;='Calculate from Values'!$A$2,IF('Calculate from Values'!$A51&gt;'Calculate from Values'!$E$2,'Calculate from Values'!$V51,'Calculate from Values'!$U51),IF('Calculate from Values'!$A51&lt;'Calculate from Values'!$I$2,'Calculate from Values'!$S51,IF('Calculate from Values'!$A51&gt;'Calculate from Values'!$J$2,'Calculate from Values'!$T51,'Calculate from Values'!$M$2))))))</f>
        <v>0</v>
      </c>
      <c r="E51" s="33"/>
      <c r="F51" s="29" t="n">
        <f aca="false">'Calculate from Values'!$T$2*IF('Calculate from Values'!$C51&gt;0,'Calculate from Values'!$C51,'Calculate from Values'!$B51)</f>
        <v>0</v>
      </c>
      <c r="G51" s="29" t="n">
        <f aca="false">'Calculate from Values'!$T$2*IF('Calculate from Values'!$E51&gt;0,'Calculate from Values'!$E51,'Calculate from Values'!$D51)</f>
        <v>0</v>
      </c>
      <c r="H51" s="29" t="n">
        <f aca="false">1.36*'Calculate from Values'!$A51*'Calculate from Values'!$F51/9550</f>
        <v>0</v>
      </c>
      <c r="I51" s="29" t="n">
        <f aca="false">1.36*'Calculate from Values'!$A51*'Calculate from Values'!$G51/9550</f>
        <v>0</v>
      </c>
      <c r="J51" s="31" t="n">
        <f aca="false">IF('Calculate from Values'!$A51&lt;='Calculate from Values'!$W$2,'Calculate from Values'!$U$2+('Calculate from Values'!$X$2-'Calculate from Values'!$U$2)*(('Calculate from Values'!$W$2-'Calculate from Values'!$A51)/('Calculate from Values'!$W$2-'Calculate from Values'!$N$2))^2,IF('Calculate from Values'!$A51&lt;='Calculate from Values'!$E$2,'Calculate from Values'!$U$2+('Calculate from Values'!$V$2-'Calculate from Values'!$U$2)*(('Calculate from Values'!$A51-'Calculate from Values'!$W$2)/('Calculate from Values'!$E$2-'Calculate from Values'!$W$2))^2,IF('Calculate from Values'!$F51&gt;0,'Calculate from Values'!$V$2*'Calculate from Values'!$E$4/'Calculate from Values'!$F51*'Calculate from Values'!$A51/'Calculate from Values'!$E$2,0)))</f>
        <v>0</v>
      </c>
      <c r="K51" s="32" t="str">
        <f aca="false">IF('Calculate from Values'!$A51&gt;'Calculate from Values'!$E$2+'Calculate from Values'!$P$2+99,"",IF('Calculate from Values'!$A51&lt;1,'Calculate from Values'!$V$4,CONCATENATE("        &lt;torque rpm=""",'Calculate from Values'!$A51,""" motorTorque=""",ROUND('Calculate from Values'!$F51,0),"""",IF('Calculate from Values'!$W$4&gt;0.01,CONCATENATE(" motorTorqueEco=""",ROUND('Calculate from Values'!$G51,0),""""),"")," fuelUsageRatio=""",ROUND('Calculate from Values'!$J51,1),"""/&gt;",CONCATENATE(IF('Calculate from Values'!$C51&gt;0,CONCATENATE("&lt;!-- manualData: ",'Calculate from Values'!$C51,"--&gt;"),""),IF('Calculate from Values'!$E51&gt;0,CONCATENATE("&lt;!-- manDataEco: ",'Calculate from Values'!$E51,"--&gt;"),"")))))</f>
        <v/>
      </c>
      <c r="L51" s="32" t="str">
        <f aca="false">IF('Calculate from Values'!$A51&lt;1,'Calculate from Values'!$V$4,IF(A50&gt;'Calculate from Values'!$Y$2,"",IF('Calculate from Values'!$A51&gt;'Calculate from Values'!$Y$2,"        &lt;torque normRpm=""1"" torque=""0""/&gt;",CONCATENATE("        &lt;torque normRpm=""",MIN(ROUND('Calculate from Values'!$A51/'Calculate from Values'!$Y$2,3),0.999),""" torque=""",ROUND('Calculate from Values'!$F51/MAX('Calculate from Values'!$F$7:$F$62),3),"""/&gt;"))))</f>
        <v/>
      </c>
      <c r="M51" s="29" t="n">
        <f aca="false">(1-(1-'Calculate from Values'!$A51/'Calculate from Values'!$N$2)^2)*'Calculate from Values'!$T$4</f>
        <v>-98393.75</v>
      </c>
      <c r="N51" s="29" t="n">
        <f aca="false">MAX(0,(1-'Calculate from Values'!$A$4*('Calculate from Values'!$I$2-'Calculate from Values'!$A51)^2)*'Calculate from Values'!$K$2)</f>
        <v>0</v>
      </c>
      <c r="O51" s="29" t="n">
        <f aca="false">MAX(0,('Calculate from Values'!$Q$2*(1-'Calculate from Values'!$B$4*('Calculate from Values'!$A51-'Calculate from Values'!$J$2))+(1-'Calculate from Values'!$Q$2)*(1-'Calculate from Values'!$C$4*('Calculate from Values'!$A51-'Calculate from Values'!$J$2)^2))*'Calculate from Values'!$K$2)</f>
        <v>0</v>
      </c>
      <c r="P51" s="29" t="n">
        <f aca="false">MAX(0,('Calculate from Values'!$B$2-'Calculate from Values'!$D$4*('Calculate from Values'!$A51-'Calculate from Values'!$A$2)^2)/1.36*9550/MAX(1,'Calculate from Values'!$A51))</f>
        <v>0</v>
      </c>
      <c r="Q51" s="29" t="n">
        <f aca="false">MAX(0,'Calculate from Values'!$F$4*MIN('Calculate from Values'!$E$2/MAX(1,'Calculate from Values'!$A51),1-(MAX(0,'Calculate from Values'!$A51-'Calculate from Values'!$E$2)/'Calculate from Values'!$P$2)^'Calculate from Values'!$R$2))</f>
        <v>0</v>
      </c>
      <c r="R51" s="29" t="n">
        <f aca="false">(1-(1-'Calculate from Values'!$A51/'Calculate from Values'!$N$2)^2)*'Calculate from Values'!$U$4</f>
        <v>-80294.1176470588</v>
      </c>
      <c r="S51" s="29" t="n">
        <f aca="false">MAX(0,(1-'Calculate from Values'!$A$4*('Calculate from Values'!$I$2-'Calculate from Values'!$A51)^2)*'Calculate from Values'!$M$2)</f>
        <v>0</v>
      </c>
      <c r="T51" s="29" t="n">
        <f aca="false">MAX(0,('Calculate from Values'!$Q$2*(1-'Calculate from Values'!$Q$4*('Calculate from Values'!$A51-'Calculate from Values'!$J$2))+(1-'Calculate from Values'!$Q$2)*(1-'Calculate from Values'!$R$4*('Calculate from Values'!$A51-'Calculate from Values'!$J$2)^2))*'Calculate from Values'!$M$2)</f>
        <v>0</v>
      </c>
      <c r="U51" s="29" t="n">
        <f aca="false">MAX(0,('Calculate from Values'!$D$2-'Calculate from Values'!$S$4*('Calculate from Values'!$A51-'Calculate from Values'!$A$2)^2)/1.36*9550/MAX(1,'Calculate from Values'!$A51))</f>
        <v>688.723529411765</v>
      </c>
      <c r="V51" s="29" t="n">
        <f aca="false">MAX(0,'Calculate from Values'!$P$4*MIN('Calculate from Values'!$E$2/MAX(1,'Calculate from Values'!$A51),1-(MAX(0,'Calculate from Values'!$A51-'Calculate from Values'!$E$2)/'Calculate from Values'!$P$2)^'Calculate from Values'!$R$2))</f>
        <v>0</v>
      </c>
      <c r="W51" s="29" t="n">
        <f aca="false">IF('Calculate from Values'!$A51&lt;=0,0,IF('Calculate from Values'!$A51&lt;='Calculate from Values'!$A$2,'Calculate from Values'!$B$2/1.36*9550/'Calculate from Values'!$A51*('Calculate from Values'!$AC$2*'Calculate from Values'!$A51/'Calculate from Values'!$A$2+1-'Calculate from Values'!$AC$2),MAX('Calculate from Values'!$B$2,'Calculate from Values'!$F$2)/1.36*9550/'Calculate from Values'!$A51))</f>
        <v>777.482352941177</v>
      </c>
      <c r="X51" s="29" t="n">
        <f aca="false">IF('Calculate from Values'!$A51&lt;=0,0,IF('Calculate from Values'!$A51&lt;='Calculate from Values'!$A$2,'Calculate from Values'!$D$2/1.36*9550/'Calculate from Values'!$A51*('Calculate from Values'!$AC$2*'Calculate from Values'!$A51/'Calculate from Values'!$A$2+1-'Calculate from Values'!$AC$2),MAX('Calculate from Values'!$D$2,'Calculate from Values'!$H$2)/1.36*9550/'Calculate from Values'!$A51))</f>
        <v>688.723529411765</v>
      </c>
      <c r="Y51" s="29" t="n">
        <f aca="false">ABS('Calculate from Values'!$F51-'Calculate from Values'!$G51)</f>
        <v>0</v>
      </c>
    </row>
    <row r="52" customFormat="false" ht="15" hidden="false" customHeight="false" outlineLevel="0" collapsed="false">
      <c r="A52" s="29" t="n">
        <v>6500</v>
      </c>
      <c r="B52" s="29" t="n">
        <f aca="false">MIN('Calculate from Values'!$W52,MAX(0,IF('Calculate from Values'!$A52&lt;'Calculate from Values'!$N$2,(1-'Calculate from Values'!$A52/'Calculate from Values'!$N$2)*'Calculate from Values'!$M52+'Calculate from Values'!$A52/'Calculate from Values'!$N$2*'Calculate from Values'!$N52,IF('Calculate from Values'!$A52&gt;='Calculate from Values'!$A$2,IF('Calculate from Values'!$A52&gt;'Calculate from Values'!$E$2,'Calculate from Values'!$Q52,'Calculate from Values'!$P52),IF('Calculate from Values'!$A52&lt;'Calculate from Values'!$I$2,'Calculate from Values'!$N52,IF('Calculate from Values'!$A52&gt;'Calculate from Values'!$J$2,'Calculate from Values'!$O52,'Calculate from Values'!$K$2))))))</f>
        <v>0</v>
      </c>
      <c r="C52" s="33"/>
      <c r="D52" s="29" t="n">
        <f aca="false">MIN('Calculate from Values'!$X52,MAX(0,IF('Calculate from Values'!$A52&lt;'Calculate from Values'!$N$2,(1-'Calculate from Values'!$A52/'Calculate from Values'!$N$2)*'Calculate from Values'!$R52+'Calculate from Values'!$A52/'Calculate from Values'!$N$2*'Calculate from Values'!$S52,IF('Calculate from Values'!$A52&gt;='Calculate from Values'!$A$2,IF('Calculate from Values'!$A52&gt;'Calculate from Values'!$E$2,'Calculate from Values'!$V52,'Calculate from Values'!$U52),IF('Calculate from Values'!$A52&lt;'Calculate from Values'!$I$2,'Calculate from Values'!$S52,IF('Calculate from Values'!$A52&gt;'Calculate from Values'!$J$2,'Calculate from Values'!$T52,'Calculate from Values'!$M$2))))))</f>
        <v>0</v>
      </c>
      <c r="E52" s="33"/>
      <c r="F52" s="29" t="n">
        <f aca="false">'Calculate from Values'!$T$2*IF('Calculate from Values'!$C52&gt;0,'Calculate from Values'!$C52,'Calculate from Values'!$B52)</f>
        <v>0</v>
      </c>
      <c r="G52" s="29" t="n">
        <f aca="false">'Calculate from Values'!$T$2*IF('Calculate from Values'!$E52&gt;0,'Calculate from Values'!$E52,'Calculate from Values'!$D52)</f>
        <v>0</v>
      </c>
      <c r="H52" s="29" t="n">
        <f aca="false">1.36*'Calculate from Values'!$A52*'Calculate from Values'!$F52/9550</f>
        <v>0</v>
      </c>
      <c r="I52" s="29" t="n">
        <f aca="false">1.36*'Calculate from Values'!$A52*'Calculate from Values'!$G52/9550</f>
        <v>0</v>
      </c>
      <c r="J52" s="31" t="n">
        <f aca="false">IF('Calculate from Values'!$A52&lt;='Calculate from Values'!$W$2,'Calculate from Values'!$U$2+('Calculate from Values'!$X$2-'Calculate from Values'!$U$2)*(('Calculate from Values'!$W$2-'Calculate from Values'!$A52)/('Calculate from Values'!$W$2-'Calculate from Values'!$N$2))^2,IF('Calculate from Values'!$A52&lt;='Calculate from Values'!$E$2,'Calculate from Values'!$U$2+('Calculate from Values'!$V$2-'Calculate from Values'!$U$2)*(('Calculate from Values'!$A52-'Calculate from Values'!$W$2)/('Calculate from Values'!$E$2-'Calculate from Values'!$W$2))^2,IF('Calculate from Values'!$F52&gt;0,'Calculate from Values'!$V$2*'Calculate from Values'!$E$4/'Calculate from Values'!$F52*'Calculate from Values'!$A52/'Calculate from Values'!$E$2,0)))</f>
        <v>0</v>
      </c>
      <c r="K52" s="32" t="str">
        <f aca="false">IF('Calculate from Values'!$A52&gt;'Calculate from Values'!$E$2+'Calculate from Values'!$P$2+99,"",IF('Calculate from Values'!$A52&lt;1,'Calculate from Values'!$V$4,CONCATENATE("        &lt;torque rpm=""",'Calculate from Values'!$A52,""" motorTorque=""",ROUND('Calculate from Values'!$F52,0),"""",IF('Calculate from Values'!$W$4&gt;0.01,CONCATENATE(" motorTorqueEco=""",ROUND('Calculate from Values'!$G52,0),""""),"")," fuelUsageRatio=""",ROUND('Calculate from Values'!$J52,1),"""/&gt;",CONCATENATE(IF('Calculate from Values'!$C52&gt;0,CONCATENATE("&lt;!-- manualData: ",'Calculate from Values'!$C52,"--&gt;"),""),IF('Calculate from Values'!$E52&gt;0,CONCATENATE("&lt;!-- manDataEco: ",'Calculate from Values'!$E52,"--&gt;"),"")))))</f>
        <v/>
      </c>
      <c r="L52" s="32" t="str">
        <f aca="false">IF('Calculate from Values'!$A52&lt;1,'Calculate from Values'!$V$4,IF(A51&gt;'Calculate from Values'!$Y$2,"",IF('Calculate from Values'!$A52&gt;'Calculate from Values'!$Y$2,"        &lt;torque normRpm=""1"" torque=""0""/&gt;",CONCATENATE("        &lt;torque normRpm=""",MIN(ROUND('Calculate from Values'!$A52/'Calculate from Values'!$Y$2,3),0.999),""" torque=""",ROUND('Calculate from Values'!$F52/MAX('Calculate from Values'!$F$7:$F$62),3),"""/&gt;"))))</f>
        <v/>
      </c>
      <c r="M52" s="29" t="n">
        <f aca="false">(1-(1-'Calculate from Values'!$A52/'Calculate from Values'!$N$2)^2)*'Calculate from Values'!$T$4</f>
        <v>-107952</v>
      </c>
      <c r="N52" s="29" t="n">
        <f aca="false">MAX(0,(1-'Calculate from Values'!$A$4*('Calculate from Values'!$I$2-'Calculate from Values'!$A52)^2)*'Calculate from Values'!$K$2)</f>
        <v>0</v>
      </c>
      <c r="O52" s="29" t="n">
        <f aca="false">MAX(0,('Calculate from Values'!$Q$2*(1-'Calculate from Values'!$B$4*('Calculate from Values'!$A52-'Calculate from Values'!$J$2))+(1-'Calculate from Values'!$Q$2)*(1-'Calculate from Values'!$C$4*('Calculate from Values'!$A52-'Calculate from Values'!$J$2)^2))*'Calculate from Values'!$K$2)</f>
        <v>0</v>
      </c>
      <c r="P52" s="29" t="n">
        <f aca="false">MAX(0,('Calculate from Values'!$B$2-'Calculate from Values'!$D$4*('Calculate from Values'!$A52-'Calculate from Values'!$A$2)^2)/1.36*9550/MAX(1,'Calculate from Values'!$A52))</f>
        <v>0</v>
      </c>
      <c r="Q52" s="29" t="n">
        <f aca="false">MAX(0,'Calculate from Values'!$F$4*MIN('Calculate from Values'!$E$2/MAX(1,'Calculate from Values'!$A52),1-(MAX(0,'Calculate from Values'!$A52-'Calculate from Values'!$E$2)/'Calculate from Values'!$P$2)^'Calculate from Values'!$R$2))</f>
        <v>0</v>
      </c>
      <c r="R52" s="29" t="n">
        <f aca="false">(1-(1-'Calculate from Values'!$A52/'Calculate from Values'!$N$2)^2)*'Calculate from Values'!$U$4</f>
        <v>-88094.1176470588</v>
      </c>
      <c r="S52" s="29" t="n">
        <f aca="false">MAX(0,(1-'Calculate from Values'!$A$4*('Calculate from Values'!$I$2-'Calculate from Values'!$A52)^2)*'Calculate from Values'!$M$2)</f>
        <v>0</v>
      </c>
      <c r="T52" s="29" t="n">
        <f aca="false">MAX(0,('Calculate from Values'!$Q$2*(1-'Calculate from Values'!$Q$4*('Calculate from Values'!$A52-'Calculate from Values'!$J$2))+(1-'Calculate from Values'!$Q$2)*(1-'Calculate from Values'!$R$4*('Calculate from Values'!$A52-'Calculate from Values'!$J$2)^2))*'Calculate from Values'!$M$2)</f>
        <v>0</v>
      </c>
      <c r="U52" s="29" t="n">
        <f aca="false">MAX(0,('Calculate from Values'!$D$2-'Calculate from Values'!$S$4*('Calculate from Values'!$A52-'Calculate from Values'!$A$2)^2)/1.36*9550/MAX(1,'Calculate from Values'!$A52))</f>
        <v>662.234162895928</v>
      </c>
      <c r="V52" s="29" t="n">
        <f aca="false">MAX(0,'Calculate from Values'!$P$4*MIN('Calculate from Values'!$E$2/MAX(1,'Calculate from Values'!$A52),1-(MAX(0,'Calculate from Values'!$A52-'Calculate from Values'!$E$2)/'Calculate from Values'!$P$2)^'Calculate from Values'!$R$2))</f>
        <v>0</v>
      </c>
      <c r="W52" s="29" t="n">
        <f aca="false">IF('Calculate from Values'!$A52&lt;=0,0,IF('Calculate from Values'!$A52&lt;='Calculate from Values'!$A$2,'Calculate from Values'!$B$2/1.36*9550/'Calculate from Values'!$A52*('Calculate from Values'!$AC$2*'Calculate from Values'!$A52/'Calculate from Values'!$A$2+1-'Calculate from Values'!$AC$2),MAX('Calculate from Values'!$B$2,'Calculate from Values'!$F$2)/1.36*9550/'Calculate from Values'!$A52))</f>
        <v>747.579185520362</v>
      </c>
      <c r="X52" s="29" t="n">
        <f aca="false">IF('Calculate from Values'!$A52&lt;=0,0,IF('Calculate from Values'!$A52&lt;='Calculate from Values'!$A$2,'Calculate from Values'!$D$2/1.36*9550/'Calculate from Values'!$A52*('Calculate from Values'!$AC$2*'Calculate from Values'!$A52/'Calculate from Values'!$A$2+1-'Calculate from Values'!$AC$2),MAX('Calculate from Values'!$D$2,'Calculate from Values'!$H$2)/1.36*9550/'Calculate from Values'!$A52))</f>
        <v>662.234162895928</v>
      </c>
      <c r="Y52" s="29" t="n">
        <f aca="false">ABS('Calculate from Values'!$F52-'Calculate from Values'!$G52)</f>
        <v>0</v>
      </c>
    </row>
    <row r="53" customFormat="false" ht="15" hidden="false" customHeight="false" outlineLevel="0" collapsed="false">
      <c r="A53" s="29" t="n">
        <v>6750</v>
      </c>
      <c r="B53" s="29" t="n">
        <f aca="false">MIN('Calculate from Values'!$W53,MAX(0,IF('Calculate from Values'!$A53&lt;'Calculate from Values'!$N$2,(1-'Calculate from Values'!$A53/'Calculate from Values'!$N$2)*'Calculate from Values'!$M53+'Calculate from Values'!$A53/'Calculate from Values'!$N$2*'Calculate from Values'!$N53,IF('Calculate from Values'!$A53&gt;='Calculate from Values'!$A$2,IF('Calculate from Values'!$A53&gt;'Calculate from Values'!$E$2,'Calculate from Values'!$Q53,'Calculate from Values'!$P53),IF('Calculate from Values'!$A53&lt;'Calculate from Values'!$I$2,'Calculate from Values'!$N53,IF('Calculate from Values'!$A53&gt;'Calculate from Values'!$J$2,'Calculate from Values'!$O53,'Calculate from Values'!$K$2))))))</f>
        <v>0</v>
      </c>
      <c r="C53" s="33"/>
      <c r="D53" s="29" t="n">
        <f aca="false">MIN('Calculate from Values'!$X53,MAX(0,IF('Calculate from Values'!$A53&lt;'Calculate from Values'!$N$2,(1-'Calculate from Values'!$A53/'Calculate from Values'!$N$2)*'Calculate from Values'!$R53+'Calculate from Values'!$A53/'Calculate from Values'!$N$2*'Calculate from Values'!$S53,IF('Calculate from Values'!$A53&gt;='Calculate from Values'!$A$2,IF('Calculate from Values'!$A53&gt;'Calculate from Values'!$E$2,'Calculate from Values'!$V53,'Calculate from Values'!$U53),IF('Calculate from Values'!$A53&lt;'Calculate from Values'!$I$2,'Calculate from Values'!$S53,IF('Calculate from Values'!$A53&gt;'Calculate from Values'!$J$2,'Calculate from Values'!$T53,'Calculate from Values'!$M$2))))))</f>
        <v>0</v>
      </c>
      <c r="E53" s="33"/>
      <c r="F53" s="29" t="n">
        <f aca="false">'Calculate from Values'!$T$2*IF('Calculate from Values'!$C53&gt;0,'Calculate from Values'!$C53,'Calculate from Values'!$B53)</f>
        <v>0</v>
      </c>
      <c r="G53" s="29" t="n">
        <f aca="false">'Calculate from Values'!$T$2*IF('Calculate from Values'!$E53&gt;0,'Calculate from Values'!$E53,'Calculate from Values'!$D53)</f>
        <v>0</v>
      </c>
      <c r="H53" s="29" t="n">
        <f aca="false">1.36*'Calculate from Values'!$A53*'Calculate from Values'!$F53/9550</f>
        <v>0</v>
      </c>
      <c r="I53" s="29" t="n">
        <f aca="false">1.36*'Calculate from Values'!$A53*'Calculate from Values'!$G53/9550</f>
        <v>0</v>
      </c>
      <c r="J53" s="31" t="n">
        <f aca="false">IF('Calculate from Values'!$A53&lt;='Calculate from Values'!$W$2,'Calculate from Values'!$U$2+('Calculate from Values'!$X$2-'Calculate from Values'!$U$2)*(('Calculate from Values'!$W$2-'Calculate from Values'!$A53)/('Calculate from Values'!$W$2-'Calculate from Values'!$N$2))^2,IF('Calculate from Values'!$A53&lt;='Calculate from Values'!$E$2,'Calculate from Values'!$U$2+('Calculate from Values'!$V$2-'Calculate from Values'!$U$2)*(('Calculate from Values'!$A53-'Calculate from Values'!$W$2)/('Calculate from Values'!$E$2-'Calculate from Values'!$W$2))^2,IF('Calculate from Values'!$F53&gt;0,'Calculate from Values'!$V$2*'Calculate from Values'!$E$4/'Calculate from Values'!$F53*'Calculate from Values'!$A53/'Calculate from Values'!$E$2,0)))</f>
        <v>0</v>
      </c>
      <c r="K53" s="32" t="str">
        <f aca="false">IF('Calculate from Values'!$A53&gt;'Calculate from Values'!$E$2+'Calculate from Values'!$P$2+99,"",IF('Calculate from Values'!$A53&lt;1,'Calculate from Values'!$V$4,CONCATENATE("        &lt;torque rpm=""",'Calculate from Values'!$A53,""" motorTorque=""",ROUND('Calculate from Values'!$F53,0),"""",IF('Calculate from Values'!$W$4&gt;0.01,CONCATENATE(" motorTorqueEco=""",ROUND('Calculate from Values'!$G53,0),""""),"")," fuelUsageRatio=""",ROUND('Calculate from Values'!$J53,1),"""/&gt;",CONCATENATE(IF('Calculate from Values'!$C53&gt;0,CONCATENATE("&lt;!-- manualData: ",'Calculate from Values'!$C53,"--&gt;"),""),IF('Calculate from Values'!$E53&gt;0,CONCATENATE("&lt;!-- manDataEco: ",'Calculate from Values'!$E53,"--&gt;"),"")))))</f>
        <v/>
      </c>
      <c r="L53" s="32" t="str">
        <f aca="false">IF('Calculate from Values'!$A53&lt;1,'Calculate from Values'!$V$4,IF(A52&gt;'Calculate from Values'!$Y$2,"",IF('Calculate from Values'!$A53&gt;'Calculate from Values'!$Y$2,"        &lt;torque normRpm=""1"" torque=""0""/&gt;",CONCATENATE("        &lt;torque normRpm=""",MIN(ROUND('Calculate from Values'!$A53/'Calculate from Values'!$Y$2,3),0.999),""" torque=""",ROUND('Calculate from Values'!$F53/MAX('Calculate from Values'!$F$7:$F$62),3),"""/&gt;"))))</f>
        <v/>
      </c>
      <c r="M53" s="29" t="n">
        <f aca="false">(1-(1-'Calculate from Values'!$A53/'Calculate from Values'!$N$2)^2)*'Calculate from Values'!$T$4</f>
        <v>-117942.75</v>
      </c>
      <c r="N53" s="29" t="n">
        <f aca="false">MAX(0,(1-'Calculate from Values'!$A$4*('Calculate from Values'!$I$2-'Calculate from Values'!$A53)^2)*'Calculate from Values'!$K$2)</f>
        <v>0</v>
      </c>
      <c r="O53" s="29" t="n">
        <f aca="false">MAX(0,('Calculate from Values'!$Q$2*(1-'Calculate from Values'!$B$4*('Calculate from Values'!$A53-'Calculate from Values'!$J$2))+(1-'Calculate from Values'!$Q$2)*(1-'Calculate from Values'!$C$4*('Calculate from Values'!$A53-'Calculate from Values'!$J$2)^2))*'Calculate from Values'!$K$2)</f>
        <v>0</v>
      </c>
      <c r="P53" s="29" t="n">
        <f aca="false">MAX(0,('Calculate from Values'!$B$2-'Calculate from Values'!$D$4*('Calculate from Values'!$A53-'Calculate from Values'!$A$2)^2)/1.36*9550/MAX(1,'Calculate from Values'!$A53))</f>
        <v>0</v>
      </c>
      <c r="Q53" s="29" t="n">
        <f aca="false">MAX(0,'Calculate from Values'!$F$4*MIN('Calculate from Values'!$E$2/MAX(1,'Calculate from Values'!$A53),1-(MAX(0,'Calculate from Values'!$A53-'Calculate from Values'!$E$2)/'Calculate from Values'!$P$2)^'Calculate from Values'!$R$2))</f>
        <v>0</v>
      </c>
      <c r="R53" s="29" t="n">
        <f aca="false">(1-(1-'Calculate from Values'!$A53/'Calculate from Values'!$N$2)^2)*'Calculate from Values'!$U$4</f>
        <v>-96247.0588235294</v>
      </c>
      <c r="S53" s="29" t="n">
        <f aca="false">MAX(0,(1-'Calculate from Values'!$A$4*('Calculate from Values'!$I$2-'Calculate from Values'!$A53)^2)*'Calculate from Values'!$M$2)</f>
        <v>0</v>
      </c>
      <c r="T53" s="29" t="n">
        <f aca="false">MAX(0,('Calculate from Values'!$Q$2*(1-'Calculate from Values'!$Q$4*('Calculate from Values'!$A53-'Calculate from Values'!$J$2))+(1-'Calculate from Values'!$Q$2)*(1-'Calculate from Values'!$R$4*('Calculate from Values'!$A53-'Calculate from Values'!$J$2)^2))*'Calculate from Values'!$M$2)</f>
        <v>0</v>
      </c>
      <c r="U53" s="29" t="n">
        <f aca="false">MAX(0,('Calculate from Values'!$D$2-'Calculate from Values'!$S$4*('Calculate from Values'!$A53-'Calculate from Values'!$A$2)^2)/1.36*9550/MAX(1,'Calculate from Values'!$A53))</f>
        <v>637.70697167756</v>
      </c>
      <c r="V53" s="29" t="n">
        <f aca="false">MAX(0,'Calculate from Values'!$P$4*MIN('Calculate from Values'!$E$2/MAX(1,'Calculate from Values'!$A53),1-(MAX(0,'Calculate from Values'!$A53-'Calculate from Values'!$E$2)/'Calculate from Values'!$P$2)^'Calculate from Values'!$R$2))</f>
        <v>0</v>
      </c>
      <c r="W53" s="29" t="n">
        <f aca="false">IF('Calculate from Values'!$A53&lt;=0,0,IF('Calculate from Values'!$A53&lt;='Calculate from Values'!$A$2,'Calculate from Values'!$B$2/1.36*9550/'Calculate from Values'!$A53*('Calculate from Values'!$AC$2*'Calculate from Values'!$A53/'Calculate from Values'!$A$2+1-'Calculate from Values'!$AC$2),MAX('Calculate from Values'!$B$2,'Calculate from Values'!$F$2)/1.36*9550/'Calculate from Values'!$A53))</f>
        <v>719.891067538126</v>
      </c>
      <c r="X53" s="29" t="n">
        <f aca="false">IF('Calculate from Values'!$A53&lt;=0,0,IF('Calculate from Values'!$A53&lt;='Calculate from Values'!$A$2,'Calculate from Values'!$D$2/1.36*9550/'Calculate from Values'!$A53*('Calculate from Values'!$AC$2*'Calculate from Values'!$A53/'Calculate from Values'!$A$2+1-'Calculate from Values'!$AC$2),MAX('Calculate from Values'!$D$2,'Calculate from Values'!$H$2)/1.36*9550/'Calculate from Values'!$A53))</f>
        <v>637.70697167756</v>
      </c>
      <c r="Y53" s="29" t="n">
        <f aca="false">ABS('Calculate from Values'!$F53-'Calculate from Values'!$G53)</f>
        <v>0</v>
      </c>
    </row>
    <row r="54" customFormat="false" ht="15" hidden="false" customHeight="false" outlineLevel="0" collapsed="false">
      <c r="A54" s="29" t="n">
        <v>7000</v>
      </c>
      <c r="B54" s="29" t="n">
        <f aca="false">MIN('Calculate from Values'!$W54,MAX(0,IF('Calculate from Values'!$A54&lt;'Calculate from Values'!$N$2,(1-'Calculate from Values'!$A54/'Calculate from Values'!$N$2)*'Calculate from Values'!$M54+'Calculate from Values'!$A54/'Calculate from Values'!$N$2*'Calculate from Values'!$N54,IF('Calculate from Values'!$A54&gt;='Calculate from Values'!$A$2,IF('Calculate from Values'!$A54&gt;'Calculate from Values'!$E$2,'Calculate from Values'!$Q54,'Calculate from Values'!$P54),IF('Calculate from Values'!$A54&lt;'Calculate from Values'!$I$2,'Calculate from Values'!$N54,IF('Calculate from Values'!$A54&gt;'Calculate from Values'!$J$2,'Calculate from Values'!$O54,'Calculate from Values'!$K$2))))))</f>
        <v>0</v>
      </c>
      <c r="C54" s="33"/>
      <c r="D54" s="29" t="n">
        <f aca="false">MIN('Calculate from Values'!$X54,MAX(0,IF('Calculate from Values'!$A54&lt;'Calculate from Values'!$N$2,(1-'Calculate from Values'!$A54/'Calculate from Values'!$N$2)*'Calculate from Values'!$R54+'Calculate from Values'!$A54/'Calculate from Values'!$N$2*'Calculate from Values'!$S54,IF('Calculate from Values'!$A54&gt;='Calculate from Values'!$A$2,IF('Calculate from Values'!$A54&gt;'Calculate from Values'!$E$2,'Calculate from Values'!$V54,'Calculate from Values'!$U54),IF('Calculate from Values'!$A54&lt;'Calculate from Values'!$I$2,'Calculate from Values'!$S54,IF('Calculate from Values'!$A54&gt;'Calculate from Values'!$J$2,'Calculate from Values'!$T54,'Calculate from Values'!$M$2))))))</f>
        <v>0</v>
      </c>
      <c r="E54" s="33"/>
      <c r="F54" s="29" t="n">
        <f aca="false">'Calculate from Values'!$T$2*IF('Calculate from Values'!$C54&gt;0,'Calculate from Values'!$C54,'Calculate from Values'!$B54)</f>
        <v>0</v>
      </c>
      <c r="G54" s="29" t="n">
        <f aca="false">'Calculate from Values'!$T$2*IF('Calculate from Values'!$E54&gt;0,'Calculate from Values'!$E54,'Calculate from Values'!$D54)</f>
        <v>0</v>
      </c>
      <c r="H54" s="29" t="n">
        <f aca="false">1.36*'Calculate from Values'!$A54*'Calculate from Values'!$F54/9550</f>
        <v>0</v>
      </c>
      <c r="I54" s="29" t="n">
        <f aca="false">1.36*'Calculate from Values'!$A54*'Calculate from Values'!$G54/9550</f>
        <v>0</v>
      </c>
      <c r="J54" s="31" t="n">
        <f aca="false">IF('Calculate from Values'!$A54&lt;='Calculate from Values'!$W$2,'Calculate from Values'!$U$2+('Calculate from Values'!$X$2-'Calculate from Values'!$U$2)*(('Calculate from Values'!$W$2-'Calculate from Values'!$A54)/('Calculate from Values'!$W$2-'Calculate from Values'!$N$2))^2,IF('Calculate from Values'!$A54&lt;='Calculate from Values'!$E$2,'Calculate from Values'!$U$2+('Calculate from Values'!$V$2-'Calculate from Values'!$U$2)*(('Calculate from Values'!$A54-'Calculate from Values'!$W$2)/('Calculate from Values'!$E$2-'Calculate from Values'!$W$2))^2,IF('Calculate from Values'!$F54&gt;0,'Calculate from Values'!$V$2*'Calculate from Values'!$E$4/'Calculate from Values'!$F54*'Calculate from Values'!$A54/'Calculate from Values'!$E$2,0)))</f>
        <v>0</v>
      </c>
      <c r="K54" s="32" t="str">
        <f aca="false">IF('Calculate from Values'!$A54&gt;'Calculate from Values'!$E$2+'Calculate from Values'!$P$2+99,"",IF('Calculate from Values'!$A54&lt;1,'Calculate from Values'!$V$4,CONCATENATE("        &lt;torque rpm=""",'Calculate from Values'!$A54,""" motorTorque=""",ROUND('Calculate from Values'!$F54,0),"""",IF('Calculate from Values'!$W$4&gt;0.01,CONCATENATE(" motorTorqueEco=""",ROUND('Calculate from Values'!$G54,0),""""),"")," fuelUsageRatio=""",ROUND('Calculate from Values'!$J54,1),"""/&gt;",CONCATENATE(IF('Calculate from Values'!$C54&gt;0,CONCATENATE("&lt;!-- manualData: ",'Calculate from Values'!$C54,"--&gt;"),""),IF('Calculate from Values'!$E54&gt;0,CONCATENATE("&lt;!-- manDataEco: ",'Calculate from Values'!$E54,"--&gt;"),"")))))</f>
        <v/>
      </c>
      <c r="L54" s="32" t="str">
        <f aca="false">IF('Calculate from Values'!$A54&lt;1,'Calculate from Values'!$V$4,IF(A53&gt;'Calculate from Values'!$Y$2,"",IF('Calculate from Values'!$A54&gt;'Calculate from Values'!$Y$2,"        &lt;torque normRpm=""1"" torque=""0""/&gt;",CONCATENATE("        &lt;torque normRpm=""",MIN(ROUND('Calculate from Values'!$A54/'Calculate from Values'!$Y$2,3),0.999),""" torque=""",ROUND('Calculate from Values'!$F54/MAX('Calculate from Values'!$F$7:$F$62),3),"""/&gt;"))))</f>
        <v/>
      </c>
      <c r="M54" s="29" t="n">
        <f aca="false">(1-(1-'Calculate from Values'!$A54/'Calculate from Values'!$N$2)^2)*'Calculate from Values'!$T$4</f>
        <v>-128366</v>
      </c>
      <c r="N54" s="29" t="n">
        <f aca="false">MAX(0,(1-'Calculate from Values'!$A$4*('Calculate from Values'!$I$2-'Calculate from Values'!$A54)^2)*'Calculate from Values'!$K$2)</f>
        <v>0</v>
      </c>
      <c r="O54" s="29" t="n">
        <f aca="false">MAX(0,('Calculate from Values'!$Q$2*(1-'Calculate from Values'!$B$4*('Calculate from Values'!$A54-'Calculate from Values'!$J$2))+(1-'Calculate from Values'!$Q$2)*(1-'Calculate from Values'!$C$4*('Calculate from Values'!$A54-'Calculate from Values'!$J$2)^2))*'Calculate from Values'!$K$2)</f>
        <v>0</v>
      </c>
      <c r="P54" s="29" t="n">
        <f aca="false">MAX(0,('Calculate from Values'!$B$2-'Calculate from Values'!$D$4*('Calculate from Values'!$A54-'Calculate from Values'!$A$2)^2)/1.36*9550/MAX(1,'Calculate from Values'!$A54))</f>
        <v>0</v>
      </c>
      <c r="Q54" s="29" t="n">
        <f aca="false">MAX(0,'Calculate from Values'!$F$4*MIN('Calculate from Values'!$E$2/MAX(1,'Calculate from Values'!$A54),1-(MAX(0,'Calculate from Values'!$A54-'Calculate from Values'!$E$2)/'Calculate from Values'!$P$2)^'Calculate from Values'!$R$2))</f>
        <v>0</v>
      </c>
      <c r="R54" s="29" t="n">
        <f aca="false">(1-(1-'Calculate from Values'!$A54/'Calculate from Values'!$N$2)^2)*'Calculate from Values'!$U$4</f>
        <v>-104752.941176471</v>
      </c>
      <c r="S54" s="29" t="n">
        <f aca="false">MAX(0,(1-'Calculate from Values'!$A$4*('Calculate from Values'!$I$2-'Calculate from Values'!$A54)^2)*'Calculate from Values'!$M$2)</f>
        <v>0</v>
      </c>
      <c r="T54" s="29" t="n">
        <f aca="false">MAX(0,('Calculate from Values'!$Q$2*(1-'Calculate from Values'!$Q$4*('Calculate from Values'!$A54-'Calculate from Values'!$J$2))+(1-'Calculate from Values'!$Q$2)*(1-'Calculate from Values'!$R$4*('Calculate from Values'!$A54-'Calculate from Values'!$J$2)^2))*'Calculate from Values'!$M$2)</f>
        <v>0</v>
      </c>
      <c r="U54" s="29" t="n">
        <f aca="false">MAX(0,('Calculate from Values'!$D$2-'Calculate from Values'!$S$4*('Calculate from Values'!$A54-'Calculate from Values'!$A$2)^2)/1.36*9550/MAX(1,'Calculate from Values'!$A54))</f>
        <v>614.931722689076</v>
      </c>
      <c r="V54" s="29" t="n">
        <f aca="false">MAX(0,'Calculate from Values'!$P$4*MIN('Calculate from Values'!$E$2/MAX(1,'Calculate from Values'!$A54),1-(MAX(0,'Calculate from Values'!$A54-'Calculate from Values'!$E$2)/'Calculate from Values'!$P$2)^'Calculate from Values'!$R$2))</f>
        <v>0</v>
      </c>
      <c r="W54" s="29" t="n">
        <f aca="false">IF('Calculate from Values'!$A54&lt;=0,0,IF('Calculate from Values'!$A54&lt;='Calculate from Values'!$A$2,'Calculate from Values'!$B$2/1.36*9550/'Calculate from Values'!$A54*('Calculate from Values'!$AC$2*'Calculate from Values'!$A54/'Calculate from Values'!$A$2+1-'Calculate from Values'!$AC$2),MAX('Calculate from Values'!$B$2,'Calculate from Values'!$F$2)/1.36*9550/'Calculate from Values'!$A54))</f>
        <v>694.180672268908</v>
      </c>
      <c r="X54" s="29" t="n">
        <f aca="false">IF('Calculate from Values'!$A54&lt;=0,0,IF('Calculate from Values'!$A54&lt;='Calculate from Values'!$A$2,'Calculate from Values'!$D$2/1.36*9550/'Calculate from Values'!$A54*('Calculate from Values'!$AC$2*'Calculate from Values'!$A54/'Calculate from Values'!$A$2+1-'Calculate from Values'!$AC$2),MAX('Calculate from Values'!$D$2,'Calculate from Values'!$H$2)/1.36*9550/'Calculate from Values'!$A54))</f>
        <v>614.931722689076</v>
      </c>
      <c r="Y54" s="29" t="n">
        <f aca="false">ABS('Calculate from Values'!$F54-'Calculate from Values'!$G54)</f>
        <v>0</v>
      </c>
    </row>
    <row r="55" customFormat="false" ht="15" hidden="false" customHeight="false" outlineLevel="0" collapsed="false">
      <c r="A55" s="29" t="n">
        <v>7250</v>
      </c>
      <c r="B55" s="29" t="n">
        <f aca="false">MIN('Calculate from Values'!$W55,MAX(0,IF('Calculate from Values'!$A55&lt;'Calculate from Values'!$N$2,(1-'Calculate from Values'!$A55/'Calculate from Values'!$N$2)*'Calculate from Values'!$M55+'Calculate from Values'!$A55/'Calculate from Values'!$N$2*'Calculate from Values'!$N55,IF('Calculate from Values'!$A55&gt;='Calculate from Values'!$A$2,IF('Calculate from Values'!$A55&gt;'Calculate from Values'!$E$2,'Calculate from Values'!$Q55,'Calculate from Values'!$P55),IF('Calculate from Values'!$A55&lt;'Calculate from Values'!$I$2,'Calculate from Values'!$N55,IF('Calculate from Values'!$A55&gt;'Calculate from Values'!$J$2,'Calculate from Values'!$O55,'Calculate from Values'!$K$2))))))</f>
        <v>0</v>
      </c>
      <c r="C55" s="33"/>
      <c r="D55" s="29" t="n">
        <f aca="false">MIN('Calculate from Values'!$X55,MAX(0,IF('Calculate from Values'!$A55&lt;'Calculate from Values'!$N$2,(1-'Calculate from Values'!$A55/'Calculate from Values'!$N$2)*'Calculate from Values'!$R55+'Calculate from Values'!$A55/'Calculate from Values'!$N$2*'Calculate from Values'!$S55,IF('Calculate from Values'!$A55&gt;='Calculate from Values'!$A$2,IF('Calculate from Values'!$A55&gt;'Calculate from Values'!$E$2,'Calculate from Values'!$V55,'Calculate from Values'!$U55),IF('Calculate from Values'!$A55&lt;'Calculate from Values'!$I$2,'Calculate from Values'!$S55,IF('Calculate from Values'!$A55&gt;'Calculate from Values'!$J$2,'Calculate from Values'!$T55,'Calculate from Values'!$M$2))))))</f>
        <v>0</v>
      </c>
      <c r="E55" s="33"/>
      <c r="F55" s="29" t="n">
        <f aca="false">'Calculate from Values'!$T$2*IF('Calculate from Values'!$C55&gt;0,'Calculate from Values'!$C55,'Calculate from Values'!$B55)</f>
        <v>0</v>
      </c>
      <c r="G55" s="29" t="n">
        <f aca="false">'Calculate from Values'!$T$2*IF('Calculate from Values'!$E55&gt;0,'Calculate from Values'!$E55,'Calculate from Values'!$D55)</f>
        <v>0</v>
      </c>
      <c r="H55" s="29" t="n">
        <f aca="false">1.36*'Calculate from Values'!$A55*'Calculate from Values'!$F55/9550</f>
        <v>0</v>
      </c>
      <c r="I55" s="29" t="n">
        <f aca="false">1.36*'Calculate from Values'!$A55*'Calculate from Values'!$G55/9550</f>
        <v>0</v>
      </c>
      <c r="J55" s="31" t="n">
        <f aca="false">IF('Calculate from Values'!$A55&lt;='Calculate from Values'!$W$2,'Calculate from Values'!$U$2+('Calculate from Values'!$X$2-'Calculate from Values'!$U$2)*(('Calculate from Values'!$W$2-'Calculate from Values'!$A55)/('Calculate from Values'!$W$2-'Calculate from Values'!$N$2))^2,IF('Calculate from Values'!$A55&lt;='Calculate from Values'!$E$2,'Calculate from Values'!$U$2+('Calculate from Values'!$V$2-'Calculate from Values'!$U$2)*(('Calculate from Values'!$A55-'Calculate from Values'!$W$2)/('Calculate from Values'!$E$2-'Calculate from Values'!$W$2))^2,IF('Calculate from Values'!$F55&gt;0,'Calculate from Values'!$V$2*'Calculate from Values'!$E$4/'Calculate from Values'!$F55*'Calculate from Values'!$A55/'Calculate from Values'!$E$2,0)))</f>
        <v>0</v>
      </c>
      <c r="K55" s="32" t="str">
        <f aca="false">IF('Calculate from Values'!$A55&gt;'Calculate from Values'!$E$2+'Calculate from Values'!$P$2+99,"",IF('Calculate from Values'!$A55&lt;1,'Calculate from Values'!$V$4,CONCATENATE("        &lt;torque rpm=""",'Calculate from Values'!$A55,""" motorTorque=""",ROUND('Calculate from Values'!$F55,0),"""",IF('Calculate from Values'!$W$4&gt;0.01,CONCATENATE(" motorTorqueEco=""",ROUND('Calculate from Values'!$G55,0),""""),"")," fuelUsageRatio=""",ROUND('Calculate from Values'!$J55,1),"""/&gt;",CONCATENATE(IF('Calculate from Values'!$C55&gt;0,CONCATENATE("&lt;!-- manualData: ",'Calculate from Values'!$C55,"--&gt;"),""),IF('Calculate from Values'!$E55&gt;0,CONCATENATE("&lt;!-- manDataEco: ",'Calculate from Values'!$E55,"--&gt;"),"")))))</f>
        <v/>
      </c>
      <c r="L55" s="32" t="str">
        <f aca="false">IF('Calculate from Values'!$A55&lt;1,'Calculate from Values'!$V$4,IF(A54&gt;'Calculate from Values'!$Y$2,"",IF('Calculate from Values'!$A55&gt;'Calculate from Values'!$Y$2,"        &lt;torque normRpm=""1"" torque=""0""/&gt;",CONCATENATE("        &lt;torque normRpm=""",MIN(ROUND('Calculate from Values'!$A55/'Calculate from Values'!$Y$2,3),0.999),""" torque=""",ROUND('Calculate from Values'!$F55/MAX('Calculate from Values'!$F$7:$F$62),3),"""/&gt;"))))</f>
        <v/>
      </c>
      <c r="M55" s="29" t="n">
        <f aca="false">(1-(1-'Calculate from Values'!$A55/'Calculate from Values'!$N$2)^2)*'Calculate from Values'!$T$4</f>
        <v>-139221.75</v>
      </c>
      <c r="N55" s="29" t="n">
        <f aca="false">MAX(0,(1-'Calculate from Values'!$A$4*('Calculate from Values'!$I$2-'Calculate from Values'!$A55)^2)*'Calculate from Values'!$K$2)</f>
        <v>0</v>
      </c>
      <c r="O55" s="29" t="n">
        <f aca="false">MAX(0,('Calculate from Values'!$Q$2*(1-'Calculate from Values'!$B$4*('Calculate from Values'!$A55-'Calculate from Values'!$J$2))+(1-'Calculate from Values'!$Q$2)*(1-'Calculate from Values'!$C$4*('Calculate from Values'!$A55-'Calculate from Values'!$J$2)^2))*'Calculate from Values'!$K$2)</f>
        <v>0</v>
      </c>
      <c r="P55" s="29" t="n">
        <f aca="false">MAX(0,('Calculate from Values'!$B$2-'Calculate from Values'!$D$4*('Calculate from Values'!$A55-'Calculate from Values'!$A$2)^2)/1.36*9550/MAX(1,'Calculate from Values'!$A55))</f>
        <v>0</v>
      </c>
      <c r="Q55" s="29" t="n">
        <f aca="false">MAX(0,'Calculate from Values'!$F$4*MIN('Calculate from Values'!$E$2/MAX(1,'Calculate from Values'!$A55),1-(MAX(0,'Calculate from Values'!$A55-'Calculate from Values'!$E$2)/'Calculate from Values'!$P$2)^'Calculate from Values'!$R$2))</f>
        <v>0</v>
      </c>
      <c r="R55" s="29" t="n">
        <f aca="false">(1-(1-'Calculate from Values'!$A55/'Calculate from Values'!$N$2)^2)*'Calculate from Values'!$U$4</f>
        <v>-113611.764705882</v>
      </c>
      <c r="S55" s="29" t="n">
        <f aca="false">MAX(0,(1-'Calculate from Values'!$A$4*('Calculate from Values'!$I$2-'Calculate from Values'!$A55)^2)*'Calculate from Values'!$M$2)</f>
        <v>0</v>
      </c>
      <c r="T55" s="29" t="n">
        <f aca="false">MAX(0,('Calculate from Values'!$Q$2*(1-'Calculate from Values'!$Q$4*('Calculate from Values'!$A55-'Calculate from Values'!$J$2))+(1-'Calculate from Values'!$Q$2)*(1-'Calculate from Values'!$R$4*('Calculate from Values'!$A55-'Calculate from Values'!$J$2)^2))*'Calculate from Values'!$M$2)</f>
        <v>0</v>
      </c>
      <c r="U55" s="29" t="n">
        <f aca="false">MAX(0,('Calculate from Values'!$D$2-'Calculate from Values'!$S$4*('Calculate from Values'!$A55-'Calculate from Values'!$A$2)^2)/1.36*9550/MAX(1,'Calculate from Values'!$A55))</f>
        <v>593.727180527383</v>
      </c>
      <c r="V55" s="29" t="n">
        <f aca="false">MAX(0,'Calculate from Values'!$P$4*MIN('Calculate from Values'!$E$2/MAX(1,'Calculate from Values'!$A55),1-(MAX(0,'Calculate from Values'!$A55-'Calculate from Values'!$E$2)/'Calculate from Values'!$P$2)^'Calculate from Values'!$R$2))</f>
        <v>0</v>
      </c>
      <c r="W55" s="29" t="n">
        <f aca="false">IF('Calculate from Values'!$A55&lt;=0,0,IF('Calculate from Values'!$A55&lt;='Calculate from Values'!$A$2,'Calculate from Values'!$B$2/1.36*9550/'Calculate from Values'!$A55*('Calculate from Values'!$AC$2*'Calculate from Values'!$A55/'Calculate from Values'!$A$2+1-'Calculate from Values'!$AC$2),MAX('Calculate from Values'!$B$2,'Calculate from Values'!$F$2)/1.36*9550/'Calculate from Values'!$A55))</f>
        <v>670.243407707911</v>
      </c>
      <c r="X55" s="29" t="n">
        <f aca="false">IF('Calculate from Values'!$A55&lt;=0,0,IF('Calculate from Values'!$A55&lt;='Calculate from Values'!$A$2,'Calculate from Values'!$D$2/1.36*9550/'Calculate from Values'!$A55*('Calculate from Values'!$AC$2*'Calculate from Values'!$A55/'Calculate from Values'!$A$2+1-'Calculate from Values'!$AC$2),MAX('Calculate from Values'!$D$2,'Calculate from Values'!$H$2)/1.36*9550/'Calculate from Values'!$A55))</f>
        <v>593.727180527383</v>
      </c>
      <c r="Y55" s="29" t="n">
        <f aca="false">ABS('Calculate from Values'!$F55-'Calculate from Values'!$G55)</f>
        <v>0</v>
      </c>
    </row>
    <row r="56" customFormat="false" ht="15" hidden="false" customHeight="false" outlineLevel="0" collapsed="false">
      <c r="A56" s="29" t="n">
        <v>7500</v>
      </c>
      <c r="B56" s="29" t="n">
        <f aca="false">MIN('Calculate from Values'!$W56,MAX(0,IF('Calculate from Values'!$A56&lt;'Calculate from Values'!$N$2,(1-'Calculate from Values'!$A56/'Calculate from Values'!$N$2)*'Calculate from Values'!$M56+'Calculate from Values'!$A56/'Calculate from Values'!$N$2*'Calculate from Values'!$N56,IF('Calculate from Values'!$A56&gt;='Calculate from Values'!$A$2,IF('Calculate from Values'!$A56&gt;'Calculate from Values'!$E$2,'Calculate from Values'!$Q56,'Calculate from Values'!$P56),IF('Calculate from Values'!$A56&lt;'Calculate from Values'!$I$2,'Calculate from Values'!$N56,IF('Calculate from Values'!$A56&gt;'Calculate from Values'!$J$2,'Calculate from Values'!$O56,'Calculate from Values'!$K$2))))))</f>
        <v>0</v>
      </c>
      <c r="C56" s="33"/>
      <c r="D56" s="29" t="n">
        <f aca="false">MIN('Calculate from Values'!$X56,MAX(0,IF('Calculate from Values'!$A56&lt;'Calculate from Values'!$N$2,(1-'Calculate from Values'!$A56/'Calculate from Values'!$N$2)*'Calculate from Values'!$R56+'Calculate from Values'!$A56/'Calculate from Values'!$N$2*'Calculate from Values'!$S56,IF('Calculate from Values'!$A56&gt;='Calculate from Values'!$A$2,IF('Calculate from Values'!$A56&gt;'Calculate from Values'!$E$2,'Calculate from Values'!$V56,'Calculate from Values'!$U56),IF('Calculate from Values'!$A56&lt;'Calculate from Values'!$I$2,'Calculate from Values'!$S56,IF('Calculate from Values'!$A56&gt;'Calculate from Values'!$J$2,'Calculate from Values'!$T56,'Calculate from Values'!$M$2))))))</f>
        <v>0</v>
      </c>
      <c r="E56" s="33"/>
      <c r="F56" s="29" t="n">
        <f aca="false">'Calculate from Values'!$T$2*IF('Calculate from Values'!$C56&gt;0,'Calculate from Values'!$C56,'Calculate from Values'!$B56)</f>
        <v>0</v>
      </c>
      <c r="G56" s="29" t="n">
        <f aca="false">'Calculate from Values'!$T$2*IF('Calculate from Values'!$E56&gt;0,'Calculate from Values'!$E56,'Calculate from Values'!$D56)</f>
        <v>0</v>
      </c>
      <c r="H56" s="29" t="n">
        <f aca="false">1.36*'Calculate from Values'!$A56*'Calculate from Values'!$F56/9550</f>
        <v>0</v>
      </c>
      <c r="I56" s="29" t="n">
        <f aca="false">1.36*'Calculate from Values'!$A56*'Calculate from Values'!$G56/9550</f>
        <v>0</v>
      </c>
      <c r="J56" s="31" t="n">
        <f aca="false">IF('Calculate from Values'!$A56&lt;='Calculate from Values'!$W$2,'Calculate from Values'!$U$2+('Calculate from Values'!$X$2-'Calculate from Values'!$U$2)*(('Calculate from Values'!$W$2-'Calculate from Values'!$A56)/('Calculate from Values'!$W$2-'Calculate from Values'!$N$2))^2,IF('Calculate from Values'!$A56&lt;='Calculate from Values'!$E$2,'Calculate from Values'!$U$2+('Calculate from Values'!$V$2-'Calculate from Values'!$U$2)*(('Calculate from Values'!$A56-'Calculate from Values'!$W$2)/('Calculate from Values'!$E$2-'Calculate from Values'!$W$2))^2,IF('Calculate from Values'!$F56&gt;0,'Calculate from Values'!$V$2*'Calculate from Values'!$E$4/'Calculate from Values'!$F56*'Calculate from Values'!$A56/'Calculate from Values'!$E$2,0)))</f>
        <v>0</v>
      </c>
      <c r="K56" s="32" t="str">
        <f aca="false">IF('Calculate from Values'!$A56&gt;'Calculate from Values'!$E$2+'Calculate from Values'!$P$2+99,"",IF('Calculate from Values'!$A56&lt;1,'Calculate from Values'!$V$4,CONCATENATE("        &lt;torque rpm=""",'Calculate from Values'!$A56,""" motorTorque=""",ROUND('Calculate from Values'!$F56,0),"""",IF('Calculate from Values'!$W$4&gt;0.01,CONCATENATE(" motorTorqueEco=""",ROUND('Calculate from Values'!$G56,0),""""),"")," fuelUsageRatio=""",ROUND('Calculate from Values'!$J56,1),"""/&gt;",CONCATENATE(IF('Calculate from Values'!$C56&gt;0,CONCATENATE("&lt;!-- manualData: ",'Calculate from Values'!$C56,"--&gt;"),""),IF('Calculate from Values'!$E56&gt;0,CONCATENATE("&lt;!-- manDataEco: ",'Calculate from Values'!$E56,"--&gt;"),"")))))</f>
        <v/>
      </c>
      <c r="L56" s="32" t="str">
        <f aca="false">IF('Calculate from Values'!$A56&lt;1,'Calculate from Values'!$V$4,IF(A55&gt;'Calculate from Values'!$Y$2,"",IF('Calculate from Values'!$A56&gt;'Calculate from Values'!$Y$2,"        &lt;torque normRpm=""1"" torque=""0""/&gt;",CONCATENATE("        &lt;torque normRpm=""",MIN(ROUND('Calculate from Values'!$A56/'Calculate from Values'!$Y$2,3),0.999),""" torque=""",ROUND('Calculate from Values'!$F56/MAX('Calculate from Values'!$F$7:$F$62),3),"""/&gt;"))))</f>
        <v/>
      </c>
      <c r="M56" s="29" t="n">
        <f aca="false">(1-(1-'Calculate from Values'!$A56/'Calculate from Values'!$N$2)^2)*'Calculate from Values'!$T$4</f>
        <v>-150510</v>
      </c>
      <c r="N56" s="29" t="n">
        <f aca="false">MAX(0,(1-'Calculate from Values'!$A$4*('Calculate from Values'!$I$2-'Calculate from Values'!$A56)^2)*'Calculate from Values'!$K$2)</f>
        <v>0</v>
      </c>
      <c r="O56" s="29" t="n">
        <f aca="false">MAX(0,('Calculate from Values'!$Q$2*(1-'Calculate from Values'!$B$4*('Calculate from Values'!$A56-'Calculate from Values'!$J$2))+(1-'Calculate from Values'!$Q$2)*(1-'Calculate from Values'!$C$4*('Calculate from Values'!$A56-'Calculate from Values'!$J$2)^2))*'Calculate from Values'!$K$2)</f>
        <v>0</v>
      </c>
      <c r="P56" s="29" t="n">
        <f aca="false">MAX(0,('Calculate from Values'!$B$2-'Calculate from Values'!$D$4*('Calculate from Values'!$A56-'Calculate from Values'!$A$2)^2)/1.36*9550/MAX(1,'Calculate from Values'!$A56))</f>
        <v>0</v>
      </c>
      <c r="Q56" s="29" t="n">
        <f aca="false">MAX(0,'Calculate from Values'!$F$4*MIN('Calculate from Values'!$E$2/MAX(1,'Calculate from Values'!$A56),1-(MAX(0,'Calculate from Values'!$A56-'Calculate from Values'!$E$2)/'Calculate from Values'!$P$2)^'Calculate from Values'!$R$2))</f>
        <v>0</v>
      </c>
      <c r="R56" s="29" t="n">
        <f aca="false">(1-(1-'Calculate from Values'!$A56/'Calculate from Values'!$N$2)^2)*'Calculate from Values'!$U$4</f>
        <v>-122823.529411765</v>
      </c>
      <c r="S56" s="29" t="n">
        <f aca="false">MAX(0,(1-'Calculate from Values'!$A$4*('Calculate from Values'!$I$2-'Calculate from Values'!$A56)^2)*'Calculate from Values'!$M$2)</f>
        <v>0</v>
      </c>
      <c r="T56" s="29" t="n">
        <f aca="false">MAX(0,('Calculate from Values'!$Q$2*(1-'Calculate from Values'!$Q$4*('Calculate from Values'!$A56-'Calculate from Values'!$J$2))+(1-'Calculate from Values'!$Q$2)*(1-'Calculate from Values'!$R$4*('Calculate from Values'!$A56-'Calculate from Values'!$J$2)^2))*'Calculate from Values'!$M$2)</f>
        <v>0</v>
      </c>
      <c r="U56" s="29" t="n">
        <f aca="false">MAX(0,('Calculate from Values'!$D$2-'Calculate from Values'!$S$4*('Calculate from Values'!$A56-'Calculate from Values'!$A$2)^2)/1.36*9550/MAX(1,'Calculate from Values'!$A56))</f>
        <v>573.936274509804</v>
      </c>
      <c r="V56" s="29" t="n">
        <f aca="false">MAX(0,'Calculate from Values'!$P$4*MIN('Calculate from Values'!$E$2/MAX(1,'Calculate from Values'!$A56),1-(MAX(0,'Calculate from Values'!$A56-'Calculate from Values'!$E$2)/'Calculate from Values'!$P$2)^'Calculate from Values'!$R$2))</f>
        <v>0</v>
      </c>
      <c r="W56" s="29" t="n">
        <f aca="false">IF('Calculate from Values'!$A56&lt;=0,0,IF('Calculate from Values'!$A56&lt;='Calculate from Values'!$A$2,'Calculate from Values'!$B$2/1.36*9550/'Calculate from Values'!$A56*('Calculate from Values'!$AC$2*'Calculate from Values'!$A56/'Calculate from Values'!$A$2+1-'Calculate from Values'!$AC$2),MAX('Calculate from Values'!$B$2,'Calculate from Values'!$F$2)/1.36*9550/'Calculate from Values'!$A56))</f>
        <v>647.901960784314</v>
      </c>
      <c r="X56" s="29" t="n">
        <f aca="false">IF('Calculate from Values'!$A56&lt;=0,0,IF('Calculate from Values'!$A56&lt;='Calculate from Values'!$A$2,'Calculate from Values'!$D$2/1.36*9550/'Calculate from Values'!$A56*('Calculate from Values'!$AC$2*'Calculate from Values'!$A56/'Calculate from Values'!$A$2+1-'Calculate from Values'!$AC$2),MAX('Calculate from Values'!$D$2,'Calculate from Values'!$H$2)/1.36*9550/'Calculate from Values'!$A56))</f>
        <v>573.936274509804</v>
      </c>
      <c r="Y56" s="29" t="n">
        <f aca="false">ABS('Calculate from Values'!$F56-'Calculate from Values'!$G56)</f>
        <v>0</v>
      </c>
    </row>
    <row r="57" customFormat="false" ht="15" hidden="false" customHeight="false" outlineLevel="0" collapsed="false">
      <c r="A57" s="29" t="n">
        <v>7750</v>
      </c>
      <c r="B57" s="29" t="n">
        <f aca="false">MIN('Calculate from Values'!$W57,MAX(0,IF('Calculate from Values'!$A57&lt;'Calculate from Values'!$N$2,(1-'Calculate from Values'!$A57/'Calculate from Values'!$N$2)*'Calculate from Values'!$M57+'Calculate from Values'!$A57/'Calculate from Values'!$N$2*'Calculate from Values'!$N57,IF('Calculate from Values'!$A57&gt;='Calculate from Values'!$A$2,IF('Calculate from Values'!$A57&gt;'Calculate from Values'!$E$2,'Calculate from Values'!$Q57,'Calculate from Values'!$P57),IF('Calculate from Values'!$A57&lt;'Calculate from Values'!$I$2,'Calculate from Values'!$N57,IF('Calculate from Values'!$A57&gt;'Calculate from Values'!$J$2,'Calculate from Values'!$O57,'Calculate from Values'!$K$2))))))</f>
        <v>0</v>
      </c>
      <c r="C57" s="33"/>
      <c r="D57" s="29" t="n">
        <f aca="false">MIN('Calculate from Values'!$X57,MAX(0,IF('Calculate from Values'!$A57&lt;'Calculate from Values'!$N$2,(1-'Calculate from Values'!$A57/'Calculate from Values'!$N$2)*'Calculate from Values'!$R57+'Calculate from Values'!$A57/'Calculate from Values'!$N$2*'Calculate from Values'!$S57,IF('Calculate from Values'!$A57&gt;='Calculate from Values'!$A$2,IF('Calculate from Values'!$A57&gt;'Calculate from Values'!$E$2,'Calculate from Values'!$V57,'Calculate from Values'!$U57),IF('Calculate from Values'!$A57&lt;'Calculate from Values'!$I$2,'Calculate from Values'!$S57,IF('Calculate from Values'!$A57&gt;'Calculate from Values'!$J$2,'Calculate from Values'!$T57,'Calculate from Values'!$M$2))))))</f>
        <v>0</v>
      </c>
      <c r="E57" s="33"/>
      <c r="F57" s="29" t="n">
        <f aca="false">'Calculate from Values'!$T$2*IF('Calculate from Values'!$C57&gt;0,'Calculate from Values'!$C57,'Calculate from Values'!$B57)</f>
        <v>0</v>
      </c>
      <c r="G57" s="29" t="n">
        <f aca="false">'Calculate from Values'!$T$2*IF('Calculate from Values'!$E57&gt;0,'Calculate from Values'!$E57,'Calculate from Values'!$D57)</f>
        <v>0</v>
      </c>
      <c r="H57" s="29" t="n">
        <f aca="false">1.36*'Calculate from Values'!$A57*'Calculate from Values'!$F57/9550</f>
        <v>0</v>
      </c>
      <c r="I57" s="29" t="n">
        <f aca="false">1.36*'Calculate from Values'!$A57*'Calculate from Values'!$G57/9550</f>
        <v>0</v>
      </c>
      <c r="J57" s="31" t="n">
        <f aca="false">IF('Calculate from Values'!$A57&lt;='Calculate from Values'!$W$2,'Calculate from Values'!$U$2+('Calculate from Values'!$X$2-'Calculate from Values'!$U$2)*(('Calculate from Values'!$W$2-'Calculate from Values'!$A57)/('Calculate from Values'!$W$2-'Calculate from Values'!$N$2))^2,IF('Calculate from Values'!$A57&lt;='Calculate from Values'!$E$2,'Calculate from Values'!$U$2+('Calculate from Values'!$V$2-'Calculate from Values'!$U$2)*(('Calculate from Values'!$A57-'Calculate from Values'!$W$2)/('Calculate from Values'!$E$2-'Calculate from Values'!$W$2))^2,IF('Calculate from Values'!$F57&gt;0,'Calculate from Values'!$V$2*'Calculate from Values'!$E$4/'Calculate from Values'!$F57*'Calculate from Values'!$A57/'Calculate from Values'!$E$2,0)))</f>
        <v>0</v>
      </c>
      <c r="K57" s="32" t="str">
        <f aca="false">IF('Calculate from Values'!$A57&gt;'Calculate from Values'!$E$2+'Calculate from Values'!$P$2+99,"",IF('Calculate from Values'!$A57&lt;1,'Calculate from Values'!$V$4,CONCATENATE("        &lt;torque rpm=""",'Calculate from Values'!$A57,""" motorTorque=""",ROUND('Calculate from Values'!$F57,0),"""",IF('Calculate from Values'!$W$4&gt;0.01,CONCATENATE(" motorTorqueEco=""",ROUND('Calculate from Values'!$G57,0),""""),"")," fuelUsageRatio=""",ROUND('Calculate from Values'!$J57,1),"""/&gt;",CONCATENATE(IF('Calculate from Values'!$C57&gt;0,CONCATENATE("&lt;!-- manualData: ",'Calculate from Values'!$C57,"--&gt;"),""),IF('Calculate from Values'!$E57&gt;0,CONCATENATE("&lt;!-- manDataEco: ",'Calculate from Values'!$E57,"--&gt;"),"")))))</f>
        <v/>
      </c>
      <c r="L57" s="32" t="str">
        <f aca="false">IF('Calculate from Values'!$A57&lt;1,'Calculate from Values'!$V$4,IF(A56&gt;'Calculate from Values'!$Y$2,"",IF('Calculate from Values'!$A57&gt;'Calculate from Values'!$Y$2,"        &lt;torque normRpm=""1"" torque=""0""/&gt;",CONCATENATE("        &lt;torque normRpm=""",MIN(ROUND('Calculate from Values'!$A57/'Calculate from Values'!$Y$2,3),0.999),""" torque=""",ROUND('Calculate from Values'!$F57/MAX('Calculate from Values'!$F$7:$F$62),3),"""/&gt;"))))</f>
        <v/>
      </c>
      <c r="M57" s="29" t="n">
        <f aca="false">(1-(1-'Calculate from Values'!$A57/'Calculate from Values'!$N$2)^2)*'Calculate from Values'!$T$4</f>
        <v>-162230.75</v>
      </c>
      <c r="N57" s="29" t="n">
        <f aca="false">MAX(0,(1-'Calculate from Values'!$A$4*('Calculate from Values'!$I$2-'Calculate from Values'!$A57)^2)*'Calculate from Values'!$K$2)</f>
        <v>0</v>
      </c>
      <c r="O57" s="29" t="n">
        <f aca="false">MAX(0,('Calculate from Values'!$Q$2*(1-'Calculate from Values'!$B$4*('Calculate from Values'!$A57-'Calculate from Values'!$J$2))+(1-'Calculate from Values'!$Q$2)*(1-'Calculate from Values'!$C$4*('Calculate from Values'!$A57-'Calculate from Values'!$J$2)^2))*'Calculate from Values'!$K$2)</f>
        <v>0</v>
      </c>
      <c r="P57" s="29" t="n">
        <f aca="false">MAX(0,('Calculate from Values'!$B$2-'Calculate from Values'!$D$4*('Calculate from Values'!$A57-'Calculate from Values'!$A$2)^2)/1.36*9550/MAX(1,'Calculate from Values'!$A57))</f>
        <v>0</v>
      </c>
      <c r="Q57" s="29" t="n">
        <f aca="false">MAX(0,'Calculate from Values'!$F$4*MIN('Calculate from Values'!$E$2/MAX(1,'Calculate from Values'!$A57),1-(MAX(0,'Calculate from Values'!$A57-'Calculate from Values'!$E$2)/'Calculate from Values'!$P$2)^'Calculate from Values'!$R$2))</f>
        <v>0</v>
      </c>
      <c r="R57" s="29" t="n">
        <f aca="false">(1-(1-'Calculate from Values'!$A57/'Calculate from Values'!$N$2)^2)*'Calculate from Values'!$U$4</f>
        <v>-132388.235294118</v>
      </c>
      <c r="S57" s="29" t="n">
        <f aca="false">MAX(0,(1-'Calculate from Values'!$A$4*('Calculate from Values'!$I$2-'Calculate from Values'!$A57)^2)*'Calculate from Values'!$M$2)</f>
        <v>0</v>
      </c>
      <c r="T57" s="29" t="n">
        <f aca="false">MAX(0,('Calculate from Values'!$Q$2*(1-'Calculate from Values'!$Q$4*('Calculate from Values'!$A57-'Calculate from Values'!$J$2))+(1-'Calculate from Values'!$Q$2)*(1-'Calculate from Values'!$R$4*('Calculate from Values'!$A57-'Calculate from Values'!$J$2)^2))*'Calculate from Values'!$M$2)</f>
        <v>0</v>
      </c>
      <c r="U57" s="29" t="n">
        <f aca="false">MAX(0,('Calculate from Values'!$D$2-'Calculate from Values'!$S$4*('Calculate from Values'!$A57-'Calculate from Values'!$A$2)^2)/1.36*9550/MAX(1,'Calculate from Values'!$A57))</f>
        <v>555.42220113852</v>
      </c>
      <c r="V57" s="29" t="n">
        <f aca="false">MAX(0,'Calculate from Values'!$P$4*MIN('Calculate from Values'!$E$2/MAX(1,'Calculate from Values'!$A57),1-(MAX(0,'Calculate from Values'!$A57-'Calculate from Values'!$E$2)/'Calculate from Values'!$P$2)^'Calculate from Values'!$R$2))</f>
        <v>0</v>
      </c>
      <c r="W57" s="29" t="n">
        <f aca="false">IF('Calculate from Values'!$A57&lt;=0,0,IF('Calculate from Values'!$A57&lt;='Calculate from Values'!$A$2,'Calculate from Values'!$B$2/1.36*9550/'Calculate from Values'!$A57*('Calculate from Values'!$AC$2*'Calculate from Values'!$A57/'Calculate from Values'!$A$2+1-'Calculate from Values'!$AC$2),MAX('Calculate from Values'!$B$2,'Calculate from Values'!$F$2)/1.36*9550/'Calculate from Values'!$A57))</f>
        <v>627.001897533207</v>
      </c>
      <c r="X57" s="29" t="n">
        <f aca="false">IF('Calculate from Values'!$A57&lt;=0,0,IF('Calculate from Values'!$A57&lt;='Calculate from Values'!$A$2,'Calculate from Values'!$D$2/1.36*9550/'Calculate from Values'!$A57*('Calculate from Values'!$AC$2*'Calculate from Values'!$A57/'Calculate from Values'!$A$2+1-'Calculate from Values'!$AC$2),MAX('Calculate from Values'!$D$2,'Calculate from Values'!$H$2)/1.36*9550/'Calculate from Values'!$A57))</f>
        <v>555.42220113852</v>
      </c>
      <c r="Y57" s="29" t="n">
        <f aca="false">ABS('Calculate from Values'!$F57-'Calculate from Values'!$G57)</f>
        <v>0</v>
      </c>
    </row>
    <row r="58" customFormat="false" ht="15" hidden="false" customHeight="false" outlineLevel="0" collapsed="false">
      <c r="A58" s="29" t="n">
        <v>8000</v>
      </c>
      <c r="B58" s="29" t="n">
        <f aca="false">MIN('Calculate from Values'!$W58,MAX(0,IF('Calculate from Values'!$A58&lt;'Calculate from Values'!$N$2,(1-'Calculate from Values'!$A58/'Calculate from Values'!$N$2)*'Calculate from Values'!$M58+'Calculate from Values'!$A58/'Calculate from Values'!$N$2*'Calculate from Values'!$N58,IF('Calculate from Values'!$A58&gt;='Calculate from Values'!$A$2,IF('Calculate from Values'!$A58&gt;'Calculate from Values'!$E$2,'Calculate from Values'!$Q58,'Calculate from Values'!$P58),IF('Calculate from Values'!$A58&lt;'Calculate from Values'!$I$2,'Calculate from Values'!$N58,IF('Calculate from Values'!$A58&gt;'Calculate from Values'!$J$2,'Calculate from Values'!$O58,'Calculate from Values'!$K$2))))))</f>
        <v>0</v>
      </c>
      <c r="C58" s="33"/>
      <c r="D58" s="29" t="n">
        <f aca="false">MIN('Calculate from Values'!$X58,MAX(0,IF('Calculate from Values'!$A58&lt;'Calculate from Values'!$N$2,(1-'Calculate from Values'!$A58/'Calculate from Values'!$N$2)*'Calculate from Values'!$R58+'Calculate from Values'!$A58/'Calculate from Values'!$N$2*'Calculate from Values'!$S58,IF('Calculate from Values'!$A58&gt;='Calculate from Values'!$A$2,IF('Calculate from Values'!$A58&gt;'Calculate from Values'!$E$2,'Calculate from Values'!$V58,'Calculate from Values'!$U58),IF('Calculate from Values'!$A58&lt;'Calculate from Values'!$I$2,'Calculate from Values'!$S58,IF('Calculate from Values'!$A58&gt;'Calculate from Values'!$J$2,'Calculate from Values'!$T58,'Calculate from Values'!$M$2))))))</f>
        <v>0</v>
      </c>
      <c r="E58" s="33"/>
      <c r="F58" s="29" t="n">
        <f aca="false">'Calculate from Values'!$T$2*IF('Calculate from Values'!$C58&gt;0,'Calculate from Values'!$C58,'Calculate from Values'!$B58)</f>
        <v>0</v>
      </c>
      <c r="G58" s="29" t="n">
        <f aca="false">'Calculate from Values'!$T$2*IF('Calculate from Values'!$E58&gt;0,'Calculate from Values'!$E58,'Calculate from Values'!$D58)</f>
        <v>0</v>
      </c>
      <c r="H58" s="29" t="n">
        <f aca="false">1.36*'Calculate from Values'!$A58*'Calculate from Values'!$F58/9550</f>
        <v>0</v>
      </c>
      <c r="I58" s="29" t="n">
        <f aca="false">1.36*'Calculate from Values'!$A58*'Calculate from Values'!$G58/9550</f>
        <v>0</v>
      </c>
      <c r="J58" s="31" t="n">
        <f aca="false">IF('Calculate from Values'!$A58&lt;='Calculate from Values'!$W$2,'Calculate from Values'!$U$2+('Calculate from Values'!$X$2-'Calculate from Values'!$U$2)*(('Calculate from Values'!$W$2-'Calculate from Values'!$A58)/('Calculate from Values'!$W$2-'Calculate from Values'!$N$2))^2,IF('Calculate from Values'!$A58&lt;='Calculate from Values'!$E$2,'Calculate from Values'!$U$2+('Calculate from Values'!$V$2-'Calculate from Values'!$U$2)*(('Calculate from Values'!$A58-'Calculate from Values'!$W$2)/('Calculate from Values'!$E$2-'Calculate from Values'!$W$2))^2,IF('Calculate from Values'!$F58&gt;0,'Calculate from Values'!$V$2*'Calculate from Values'!$E$4/'Calculate from Values'!$F58*'Calculate from Values'!$A58/'Calculate from Values'!$E$2,0)))</f>
        <v>0</v>
      </c>
      <c r="K58" s="32" t="str">
        <f aca="false">IF('Calculate from Values'!$A58&gt;'Calculate from Values'!$E$2+'Calculate from Values'!$P$2+99,"",IF('Calculate from Values'!$A58&lt;1,'Calculate from Values'!$V$4,CONCATENATE("        &lt;torque rpm=""",'Calculate from Values'!$A58,""" motorTorque=""",ROUND('Calculate from Values'!$F58,0),"""",IF('Calculate from Values'!$W$4&gt;0.01,CONCATENATE(" motorTorqueEco=""",ROUND('Calculate from Values'!$G58,0),""""),"")," fuelUsageRatio=""",ROUND('Calculate from Values'!$J58,1),"""/&gt;",CONCATENATE(IF('Calculate from Values'!$C58&gt;0,CONCATENATE("&lt;!-- manualData: ",'Calculate from Values'!$C58,"--&gt;"),""),IF('Calculate from Values'!$E58&gt;0,CONCATENATE("&lt;!-- manDataEco: ",'Calculate from Values'!$E58,"--&gt;"),"")))))</f>
        <v/>
      </c>
      <c r="L58" s="32" t="str">
        <f aca="false">IF('Calculate from Values'!$A58&lt;1,'Calculate from Values'!$V$4,IF(A57&gt;'Calculate from Values'!$Y$2,"",IF('Calculate from Values'!$A58&gt;'Calculate from Values'!$Y$2,"        &lt;torque normRpm=""1"" torque=""0""/&gt;",CONCATENATE("        &lt;torque normRpm=""",MIN(ROUND('Calculate from Values'!$A58/'Calculate from Values'!$Y$2,3),0.999),""" torque=""",ROUND('Calculate from Values'!$F58/MAX('Calculate from Values'!$F$7:$F$62),3),"""/&gt;"))))</f>
        <v/>
      </c>
      <c r="M58" s="29" t="n">
        <f aca="false">(1-(1-'Calculate from Values'!$A58/'Calculate from Values'!$N$2)^2)*'Calculate from Values'!$T$4</f>
        <v>-174384</v>
      </c>
      <c r="N58" s="29" t="n">
        <f aca="false">MAX(0,(1-'Calculate from Values'!$A$4*('Calculate from Values'!$I$2-'Calculate from Values'!$A58)^2)*'Calculate from Values'!$K$2)</f>
        <v>0</v>
      </c>
      <c r="O58" s="29" t="n">
        <f aca="false">MAX(0,('Calculate from Values'!$Q$2*(1-'Calculate from Values'!$B$4*('Calculate from Values'!$A58-'Calculate from Values'!$J$2))+(1-'Calculate from Values'!$Q$2)*(1-'Calculate from Values'!$C$4*('Calculate from Values'!$A58-'Calculate from Values'!$J$2)^2))*'Calculate from Values'!$K$2)</f>
        <v>0</v>
      </c>
      <c r="P58" s="29" t="n">
        <f aca="false">MAX(0,('Calculate from Values'!$B$2-'Calculate from Values'!$D$4*('Calculate from Values'!$A58-'Calculate from Values'!$A$2)^2)/1.36*9550/MAX(1,'Calculate from Values'!$A58))</f>
        <v>0</v>
      </c>
      <c r="Q58" s="29" t="n">
        <f aca="false">MAX(0,'Calculate from Values'!$F$4*MIN('Calculate from Values'!$E$2/MAX(1,'Calculate from Values'!$A58),1-(MAX(0,'Calculate from Values'!$A58-'Calculate from Values'!$E$2)/'Calculate from Values'!$P$2)^'Calculate from Values'!$R$2))</f>
        <v>0</v>
      </c>
      <c r="R58" s="29" t="n">
        <f aca="false">(1-(1-'Calculate from Values'!$A58/'Calculate from Values'!$N$2)^2)*'Calculate from Values'!$U$4</f>
        <v>-142305.882352941</v>
      </c>
      <c r="S58" s="29" t="n">
        <f aca="false">MAX(0,(1-'Calculate from Values'!$A$4*('Calculate from Values'!$I$2-'Calculate from Values'!$A58)^2)*'Calculate from Values'!$M$2)</f>
        <v>0</v>
      </c>
      <c r="T58" s="29" t="n">
        <f aca="false">MAX(0,('Calculate from Values'!$Q$2*(1-'Calculate from Values'!$Q$4*('Calculate from Values'!$A58-'Calculate from Values'!$J$2))+(1-'Calculate from Values'!$Q$2)*(1-'Calculate from Values'!$R$4*('Calculate from Values'!$A58-'Calculate from Values'!$J$2)^2))*'Calculate from Values'!$M$2)</f>
        <v>0</v>
      </c>
      <c r="U58" s="29" t="n">
        <f aca="false">MAX(0,('Calculate from Values'!$D$2-'Calculate from Values'!$S$4*('Calculate from Values'!$A58-'Calculate from Values'!$A$2)^2)/1.36*9550/MAX(1,'Calculate from Values'!$A58))</f>
        <v>538.065257352941</v>
      </c>
      <c r="V58" s="29" t="n">
        <f aca="false">MAX(0,'Calculate from Values'!$P$4*MIN('Calculate from Values'!$E$2/MAX(1,'Calculate from Values'!$A58),1-(MAX(0,'Calculate from Values'!$A58-'Calculate from Values'!$E$2)/'Calculate from Values'!$P$2)^'Calculate from Values'!$R$2))</f>
        <v>0</v>
      </c>
      <c r="W58" s="29" t="n">
        <f aca="false">IF('Calculate from Values'!$A58&lt;=0,0,IF('Calculate from Values'!$A58&lt;='Calculate from Values'!$A$2,'Calculate from Values'!$B$2/1.36*9550/'Calculate from Values'!$A58*('Calculate from Values'!$AC$2*'Calculate from Values'!$A58/'Calculate from Values'!$A$2+1-'Calculate from Values'!$AC$2),MAX('Calculate from Values'!$B$2,'Calculate from Values'!$F$2)/1.36*9550/'Calculate from Values'!$A58))</f>
        <v>607.408088235294</v>
      </c>
      <c r="X58" s="29" t="n">
        <f aca="false">IF('Calculate from Values'!$A58&lt;=0,0,IF('Calculate from Values'!$A58&lt;='Calculate from Values'!$A$2,'Calculate from Values'!$D$2/1.36*9550/'Calculate from Values'!$A58*('Calculate from Values'!$AC$2*'Calculate from Values'!$A58/'Calculate from Values'!$A$2+1-'Calculate from Values'!$AC$2),MAX('Calculate from Values'!$D$2,'Calculate from Values'!$H$2)/1.36*9550/'Calculate from Values'!$A58))</f>
        <v>538.065257352941</v>
      </c>
      <c r="Y58" s="29" t="n">
        <f aca="false">ABS('Calculate from Values'!$F58-'Calculate from Values'!$G58)</f>
        <v>0</v>
      </c>
    </row>
    <row r="59" customFormat="false" ht="15" hidden="false" customHeight="false" outlineLevel="0" collapsed="false">
      <c r="A59" s="29" t="n">
        <v>8250</v>
      </c>
      <c r="B59" s="29" t="n">
        <f aca="false">MIN('Calculate from Values'!$W59,MAX(0,IF('Calculate from Values'!$A59&lt;'Calculate from Values'!$N$2,(1-'Calculate from Values'!$A59/'Calculate from Values'!$N$2)*'Calculate from Values'!$M59+'Calculate from Values'!$A59/'Calculate from Values'!$N$2*'Calculate from Values'!$N59,IF('Calculate from Values'!$A59&gt;='Calculate from Values'!$A$2,IF('Calculate from Values'!$A59&gt;'Calculate from Values'!$E$2,'Calculate from Values'!$Q59,'Calculate from Values'!$P59),IF('Calculate from Values'!$A59&lt;'Calculate from Values'!$I$2,'Calculate from Values'!$N59,IF('Calculate from Values'!$A59&gt;'Calculate from Values'!$J$2,'Calculate from Values'!$O59,'Calculate from Values'!$K$2))))))</f>
        <v>0</v>
      </c>
      <c r="C59" s="33"/>
      <c r="D59" s="29" t="n">
        <f aca="false">MIN('Calculate from Values'!$X59,MAX(0,IF('Calculate from Values'!$A59&lt;'Calculate from Values'!$N$2,(1-'Calculate from Values'!$A59/'Calculate from Values'!$N$2)*'Calculate from Values'!$R59+'Calculate from Values'!$A59/'Calculate from Values'!$N$2*'Calculate from Values'!$S59,IF('Calculate from Values'!$A59&gt;='Calculate from Values'!$A$2,IF('Calculate from Values'!$A59&gt;'Calculate from Values'!$E$2,'Calculate from Values'!$V59,'Calculate from Values'!$U59),IF('Calculate from Values'!$A59&lt;'Calculate from Values'!$I$2,'Calculate from Values'!$S59,IF('Calculate from Values'!$A59&gt;'Calculate from Values'!$J$2,'Calculate from Values'!$T59,'Calculate from Values'!$M$2))))))</f>
        <v>0</v>
      </c>
      <c r="E59" s="33"/>
      <c r="F59" s="29" t="n">
        <f aca="false">'Calculate from Values'!$T$2*IF('Calculate from Values'!$C59&gt;0,'Calculate from Values'!$C59,'Calculate from Values'!$B59)</f>
        <v>0</v>
      </c>
      <c r="G59" s="29" t="n">
        <f aca="false">'Calculate from Values'!$T$2*IF('Calculate from Values'!$E59&gt;0,'Calculate from Values'!$E59,'Calculate from Values'!$D59)</f>
        <v>0</v>
      </c>
      <c r="H59" s="29" t="n">
        <f aca="false">1.36*'Calculate from Values'!$A59*'Calculate from Values'!$F59/9550</f>
        <v>0</v>
      </c>
      <c r="I59" s="29" t="n">
        <f aca="false">1.36*'Calculate from Values'!$A59*'Calculate from Values'!$G59/9550</f>
        <v>0</v>
      </c>
      <c r="J59" s="31" t="n">
        <f aca="false">IF('Calculate from Values'!$A59&lt;='Calculate from Values'!$W$2,'Calculate from Values'!$U$2+('Calculate from Values'!$X$2-'Calculate from Values'!$U$2)*(('Calculate from Values'!$W$2-'Calculate from Values'!$A59)/('Calculate from Values'!$W$2-'Calculate from Values'!$N$2))^2,IF('Calculate from Values'!$A59&lt;='Calculate from Values'!$E$2,'Calculate from Values'!$U$2+('Calculate from Values'!$V$2-'Calculate from Values'!$U$2)*(('Calculate from Values'!$A59-'Calculate from Values'!$W$2)/('Calculate from Values'!$E$2-'Calculate from Values'!$W$2))^2,IF('Calculate from Values'!$F59&gt;0,'Calculate from Values'!$V$2*'Calculate from Values'!$E$4/'Calculate from Values'!$F59*'Calculate from Values'!$A59/'Calculate from Values'!$E$2,0)))</f>
        <v>0</v>
      </c>
      <c r="K59" s="32" t="str">
        <f aca="false">IF('Calculate from Values'!$A59&gt;'Calculate from Values'!$E$2+'Calculate from Values'!$P$2+99,"",IF('Calculate from Values'!$A59&lt;1,'Calculate from Values'!$V$4,CONCATENATE("        &lt;torque rpm=""",'Calculate from Values'!$A59,""" motorTorque=""",ROUND('Calculate from Values'!$F59,0),"""",IF('Calculate from Values'!$W$4&gt;0.01,CONCATENATE(" motorTorqueEco=""",ROUND('Calculate from Values'!$G59,0),""""),"")," fuelUsageRatio=""",ROUND('Calculate from Values'!$J59,1),"""/&gt;",CONCATENATE(IF('Calculate from Values'!$C59&gt;0,CONCATENATE("&lt;!-- manualData: ",'Calculate from Values'!$C59,"--&gt;"),""),IF('Calculate from Values'!$E59&gt;0,CONCATENATE("&lt;!-- manDataEco: ",'Calculate from Values'!$E59,"--&gt;"),"")))))</f>
        <v/>
      </c>
      <c r="L59" s="32" t="str">
        <f aca="false">IF('Calculate from Values'!$A59&lt;1,'Calculate from Values'!$V$4,IF(A58&gt;'Calculate from Values'!$Y$2,"",IF('Calculate from Values'!$A59&gt;'Calculate from Values'!$Y$2,"        &lt;torque normRpm=""1"" torque=""0""/&gt;",CONCATENATE("        &lt;torque normRpm=""",MIN(ROUND('Calculate from Values'!$A59/'Calculate from Values'!$Y$2,3),0.999),""" torque=""",ROUND('Calculate from Values'!$F59/MAX('Calculate from Values'!$F$7:$F$62),3),"""/&gt;"))))</f>
        <v/>
      </c>
      <c r="M59" s="29" t="n">
        <f aca="false">(1-(1-'Calculate from Values'!$A59/'Calculate from Values'!$N$2)^2)*'Calculate from Values'!$T$4</f>
        <v>-186969.75</v>
      </c>
      <c r="N59" s="29" t="n">
        <f aca="false">MAX(0,(1-'Calculate from Values'!$A$4*('Calculate from Values'!$I$2-'Calculate from Values'!$A59)^2)*'Calculate from Values'!$K$2)</f>
        <v>0</v>
      </c>
      <c r="O59" s="29" t="n">
        <f aca="false">MAX(0,('Calculate from Values'!$Q$2*(1-'Calculate from Values'!$B$4*('Calculate from Values'!$A59-'Calculate from Values'!$J$2))+(1-'Calculate from Values'!$Q$2)*(1-'Calculate from Values'!$C$4*('Calculate from Values'!$A59-'Calculate from Values'!$J$2)^2))*'Calculate from Values'!$K$2)</f>
        <v>0</v>
      </c>
      <c r="P59" s="29" t="n">
        <f aca="false">MAX(0,('Calculate from Values'!$B$2-'Calculate from Values'!$D$4*('Calculate from Values'!$A59-'Calculate from Values'!$A$2)^2)/1.36*9550/MAX(1,'Calculate from Values'!$A59))</f>
        <v>0</v>
      </c>
      <c r="Q59" s="29" t="n">
        <f aca="false">MAX(0,'Calculate from Values'!$F$4*MIN('Calculate from Values'!$E$2/MAX(1,'Calculate from Values'!$A59),1-(MAX(0,'Calculate from Values'!$A59-'Calculate from Values'!$E$2)/'Calculate from Values'!$P$2)^'Calculate from Values'!$R$2))</f>
        <v>0</v>
      </c>
      <c r="R59" s="29" t="n">
        <f aca="false">(1-(1-'Calculate from Values'!$A59/'Calculate from Values'!$N$2)^2)*'Calculate from Values'!$U$4</f>
        <v>-152576.470588235</v>
      </c>
      <c r="S59" s="29" t="n">
        <f aca="false">MAX(0,(1-'Calculate from Values'!$A$4*('Calculate from Values'!$I$2-'Calculate from Values'!$A59)^2)*'Calculate from Values'!$M$2)</f>
        <v>0</v>
      </c>
      <c r="T59" s="29" t="n">
        <f aca="false">MAX(0,('Calculate from Values'!$Q$2*(1-'Calculate from Values'!$Q$4*('Calculate from Values'!$A59-'Calculate from Values'!$J$2))+(1-'Calculate from Values'!$Q$2)*(1-'Calculate from Values'!$R$4*('Calculate from Values'!$A59-'Calculate from Values'!$J$2)^2))*'Calculate from Values'!$M$2)</f>
        <v>0</v>
      </c>
      <c r="U59" s="29" t="n">
        <f aca="false">MAX(0,('Calculate from Values'!$D$2-'Calculate from Values'!$S$4*('Calculate from Values'!$A59-'Calculate from Values'!$A$2)^2)/1.36*9550/MAX(1,'Calculate from Values'!$A59))</f>
        <v>521.760249554367</v>
      </c>
      <c r="V59" s="29" t="n">
        <f aca="false">MAX(0,'Calculate from Values'!$P$4*MIN('Calculate from Values'!$E$2/MAX(1,'Calculate from Values'!$A59),1-(MAX(0,'Calculate from Values'!$A59-'Calculate from Values'!$E$2)/'Calculate from Values'!$P$2)^'Calculate from Values'!$R$2))</f>
        <v>0</v>
      </c>
      <c r="W59" s="29" t="n">
        <f aca="false">IF('Calculate from Values'!$A59&lt;=0,0,IF('Calculate from Values'!$A59&lt;='Calculate from Values'!$A$2,'Calculate from Values'!$B$2/1.36*9550/'Calculate from Values'!$A59*('Calculate from Values'!$AC$2*'Calculate from Values'!$A59/'Calculate from Values'!$A$2+1-'Calculate from Values'!$AC$2),MAX('Calculate from Values'!$B$2,'Calculate from Values'!$F$2)/1.36*9550/'Calculate from Values'!$A59))</f>
        <v>589.001782531194</v>
      </c>
      <c r="X59" s="29" t="n">
        <f aca="false">IF('Calculate from Values'!$A59&lt;=0,0,IF('Calculate from Values'!$A59&lt;='Calculate from Values'!$A$2,'Calculate from Values'!$D$2/1.36*9550/'Calculate from Values'!$A59*('Calculate from Values'!$AC$2*'Calculate from Values'!$A59/'Calculate from Values'!$A$2+1-'Calculate from Values'!$AC$2),MAX('Calculate from Values'!$D$2,'Calculate from Values'!$H$2)/1.36*9550/'Calculate from Values'!$A59))</f>
        <v>521.760249554367</v>
      </c>
      <c r="Y59" s="29" t="n">
        <f aca="false">ABS('Calculate from Values'!$F59-'Calculate from Values'!$G59)</f>
        <v>0</v>
      </c>
    </row>
    <row r="60" customFormat="false" ht="15" hidden="false" customHeight="false" outlineLevel="0" collapsed="false">
      <c r="A60" s="29" t="n">
        <v>8500</v>
      </c>
      <c r="B60" s="29" t="n">
        <f aca="false">MIN('Calculate from Values'!$W60,MAX(0,IF('Calculate from Values'!$A60&lt;'Calculate from Values'!$N$2,(1-'Calculate from Values'!$A60/'Calculate from Values'!$N$2)*'Calculate from Values'!$M60+'Calculate from Values'!$A60/'Calculate from Values'!$N$2*'Calculate from Values'!$N60,IF('Calculate from Values'!$A60&gt;='Calculate from Values'!$A$2,IF('Calculate from Values'!$A60&gt;'Calculate from Values'!$E$2,'Calculate from Values'!$Q60,'Calculate from Values'!$P60),IF('Calculate from Values'!$A60&lt;'Calculate from Values'!$I$2,'Calculate from Values'!$N60,IF('Calculate from Values'!$A60&gt;'Calculate from Values'!$J$2,'Calculate from Values'!$O60,'Calculate from Values'!$K$2))))))</f>
        <v>0</v>
      </c>
      <c r="C60" s="33"/>
      <c r="D60" s="29" t="n">
        <f aca="false">MIN('Calculate from Values'!$X60,MAX(0,IF('Calculate from Values'!$A60&lt;'Calculate from Values'!$N$2,(1-'Calculate from Values'!$A60/'Calculate from Values'!$N$2)*'Calculate from Values'!$R60+'Calculate from Values'!$A60/'Calculate from Values'!$N$2*'Calculate from Values'!$S60,IF('Calculate from Values'!$A60&gt;='Calculate from Values'!$A$2,IF('Calculate from Values'!$A60&gt;'Calculate from Values'!$E$2,'Calculate from Values'!$V60,'Calculate from Values'!$U60),IF('Calculate from Values'!$A60&lt;'Calculate from Values'!$I$2,'Calculate from Values'!$S60,IF('Calculate from Values'!$A60&gt;'Calculate from Values'!$J$2,'Calculate from Values'!$T60,'Calculate from Values'!$M$2))))))</f>
        <v>0</v>
      </c>
      <c r="E60" s="33"/>
      <c r="F60" s="29" t="n">
        <f aca="false">'Calculate from Values'!$T$2*IF('Calculate from Values'!$C60&gt;0,'Calculate from Values'!$C60,'Calculate from Values'!$B60)</f>
        <v>0</v>
      </c>
      <c r="G60" s="29" t="n">
        <f aca="false">'Calculate from Values'!$T$2*IF('Calculate from Values'!$E60&gt;0,'Calculate from Values'!$E60,'Calculate from Values'!$D60)</f>
        <v>0</v>
      </c>
      <c r="H60" s="29" t="n">
        <f aca="false">1.36*'Calculate from Values'!$A60*'Calculate from Values'!$F60/9550</f>
        <v>0</v>
      </c>
      <c r="I60" s="29" t="n">
        <f aca="false">1.36*'Calculate from Values'!$A60*'Calculate from Values'!$G60/9550</f>
        <v>0</v>
      </c>
      <c r="J60" s="31" t="n">
        <f aca="false">IF('Calculate from Values'!$A60&lt;='Calculate from Values'!$W$2,'Calculate from Values'!$U$2+('Calculate from Values'!$X$2-'Calculate from Values'!$U$2)*(('Calculate from Values'!$W$2-'Calculate from Values'!$A60)/('Calculate from Values'!$W$2-'Calculate from Values'!$N$2))^2,IF('Calculate from Values'!$A60&lt;='Calculate from Values'!$E$2,'Calculate from Values'!$U$2+('Calculate from Values'!$V$2-'Calculate from Values'!$U$2)*(('Calculate from Values'!$A60-'Calculate from Values'!$W$2)/('Calculate from Values'!$E$2-'Calculate from Values'!$W$2))^2,IF('Calculate from Values'!$F60&gt;0,'Calculate from Values'!$V$2*'Calculate from Values'!$E$4/'Calculate from Values'!$F60*'Calculate from Values'!$A60/'Calculate from Values'!$E$2,0)))</f>
        <v>0</v>
      </c>
      <c r="K60" s="32" t="str">
        <f aca="false">IF('Calculate from Values'!$A60&gt;'Calculate from Values'!$E$2+'Calculate from Values'!$P$2+99,"",IF('Calculate from Values'!$A60&lt;1,'Calculate from Values'!$V$4,CONCATENATE("        &lt;torque rpm=""",'Calculate from Values'!$A60,""" motorTorque=""",ROUND('Calculate from Values'!$F60,0),"""",IF('Calculate from Values'!$W$4&gt;0.01,CONCATENATE(" motorTorqueEco=""",ROUND('Calculate from Values'!$G60,0),""""),"")," fuelUsageRatio=""",ROUND('Calculate from Values'!$J60,1),"""/&gt;",CONCATENATE(IF('Calculate from Values'!$C60&gt;0,CONCATENATE("&lt;!-- manualData: ",'Calculate from Values'!$C60,"--&gt;"),""),IF('Calculate from Values'!$E60&gt;0,CONCATENATE("&lt;!-- manDataEco: ",'Calculate from Values'!$E60,"--&gt;"),"")))))</f>
        <v/>
      </c>
      <c r="L60" s="32" t="str">
        <f aca="false">IF('Calculate from Values'!$A60&lt;1,'Calculate from Values'!$V$4,IF(A59&gt;'Calculate from Values'!$Y$2,"",IF('Calculate from Values'!$A60&gt;'Calculate from Values'!$Y$2,"        &lt;torque normRpm=""1"" torque=""0""/&gt;",CONCATENATE("        &lt;torque normRpm=""",MIN(ROUND('Calculate from Values'!$A60/'Calculate from Values'!$Y$2,3),0.999),""" torque=""",ROUND('Calculate from Values'!$F60/MAX('Calculate from Values'!$F$7:$F$62),3),"""/&gt;"))))</f>
        <v/>
      </c>
      <c r="M60" s="29" t="n">
        <f aca="false">(1-(1-'Calculate from Values'!$A60/'Calculate from Values'!$N$2)^2)*'Calculate from Values'!$T$4</f>
        <v>-199988</v>
      </c>
      <c r="N60" s="29" t="n">
        <f aca="false">MAX(0,(1-'Calculate from Values'!$A$4*('Calculate from Values'!$I$2-'Calculate from Values'!$A60)^2)*'Calculate from Values'!$K$2)</f>
        <v>0</v>
      </c>
      <c r="O60" s="29" t="n">
        <f aca="false">MAX(0,('Calculate from Values'!$Q$2*(1-'Calculate from Values'!$B$4*('Calculate from Values'!$A60-'Calculate from Values'!$J$2))+(1-'Calculate from Values'!$Q$2)*(1-'Calculate from Values'!$C$4*('Calculate from Values'!$A60-'Calculate from Values'!$J$2)^2))*'Calculate from Values'!$K$2)</f>
        <v>0</v>
      </c>
      <c r="P60" s="29" t="n">
        <f aca="false">MAX(0,('Calculate from Values'!$B$2-'Calculate from Values'!$D$4*('Calculate from Values'!$A60-'Calculate from Values'!$A$2)^2)/1.36*9550/MAX(1,'Calculate from Values'!$A60))</f>
        <v>0</v>
      </c>
      <c r="Q60" s="29" t="n">
        <f aca="false">MAX(0,'Calculate from Values'!$F$4*MIN('Calculate from Values'!$E$2/MAX(1,'Calculate from Values'!$A60),1-(MAX(0,'Calculate from Values'!$A60-'Calculate from Values'!$E$2)/'Calculate from Values'!$P$2)^'Calculate from Values'!$R$2))</f>
        <v>0</v>
      </c>
      <c r="R60" s="29" t="n">
        <f aca="false">(1-(1-'Calculate from Values'!$A60/'Calculate from Values'!$N$2)^2)*'Calculate from Values'!$U$4</f>
        <v>-163200</v>
      </c>
      <c r="S60" s="29" t="n">
        <f aca="false">MAX(0,(1-'Calculate from Values'!$A$4*('Calculate from Values'!$I$2-'Calculate from Values'!$A60)^2)*'Calculate from Values'!$M$2)</f>
        <v>0</v>
      </c>
      <c r="T60" s="29" t="n">
        <f aca="false">MAX(0,('Calculate from Values'!$Q$2*(1-'Calculate from Values'!$Q$4*('Calculate from Values'!$A60-'Calculate from Values'!$J$2))+(1-'Calculate from Values'!$Q$2)*(1-'Calculate from Values'!$R$4*('Calculate from Values'!$A60-'Calculate from Values'!$J$2)^2))*'Calculate from Values'!$M$2)</f>
        <v>0</v>
      </c>
      <c r="U60" s="29" t="n">
        <f aca="false">MAX(0,('Calculate from Values'!$D$2-'Calculate from Values'!$S$4*('Calculate from Values'!$A60-'Calculate from Values'!$A$2)^2)/1.36*9550/MAX(1,'Calculate from Values'!$A60))</f>
        <v>506.414359861592</v>
      </c>
      <c r="V60" s="29" t="n">
        <f aca="false">MAX(0,'Calculate from Values'!$P$4*MIN('Calculate from Values'!$E$2/MAX(1,'Calculate from Values'!$A60),1-(MAX(0,'Calculate from Values'!$A60-'Calculate from Values'!$E$2)/'Calculate from Values'!$P$2)^'Calculate from Values'!$R$2))</f>
        <v>0</v>
      </c>
      <c r="W60" s="29" t="n">
        <f aca="false">IF('Calculate from Values'!$A60&lt;=0,0,IF('Calculate from Values'!$A60&lt;='Calculate from Values'!$A$2,'Calculate from Values'!$B$2/1.36*9550/'Calculate from Values'!$A60*('Calculate from Values'!$AC$2*'Calculate from Values'!$A60/'Calculate from Values'!$A$2+1-'Calculate from Values'!$AC$2),MAX('Calculate from Values'!$B$2,'Calculate from Values'!$F$2)/1.36*9550/'Calculate from Values'!$A60))</f>
        <v>571.678200692042</v>
      </c>
      <c r="X60" s="29" t="n">
        <f aca="false">IF('Calculate from Values'!$A60&lt;=0,0,IF('Calculate from Values'!$A60&lt;='Calculate from Values'!$A$2,'Calculate from Values'!$D$2/1.36*9550/'Calculate from Values'!$A60*('Calculate from Values'!$AC$2*'Calculate from Values'!$A60/'Calculate from Values'!$A$2+1-'Calculate from Values'!$AC$2),MAX('Calculate from Values'!$D$2,'Calculate from Values'!$H$2)/1.36*9550/'Calculate from Values'!$A60))</f>
        <v>506.414359861592</v>
      </c>
      <c r="Y60" s="29" t="n">
        <f aca="false">ABS('Calculate from Values'!$F60-'Calculate from Values'!$G60)</f>
        <v>0</v>
      </c>
    </row>
    <row r="61" customFormat="false" ht="15" hidden="false" customHeight="false" outlineLevel="0" collapsed="false">
      <c r="A61" s="29" t="n">
        <v>8750</v>
      </c>
      <c r="B61" s="29" t="n">
        <f aca="false">MIN('Calculate from Values'!$W61,MAX(0,IF('Calculate from Values'!$A61&lt;'Calculate from Values'!$N$2,(1-'Calculate from Values'!$A61/'Calculate from Values'!$N$2)*'Calculate from Values'!$M61+'Calculate from Values'!$A61/'Calculate from Values'!$N$2*'Calculate from Values'!$N61,IF('Calculate from Values'!$A61&gt;='Calculate from Values'!$A$2,IF('Calculate from Values'!$A61&gt;'Calculate from Values'!$E$2,'Calculate from Values'!$Q61,'Calculate from Values'!$P61),IF('Calculate from Values'!$A61&lt;'Calculate from Values'!$I$2,'Calculate from Values'!$N61,IF('Calculate from Values'!$A61&gt;'Calculate from Values'!$J$2,'Calculate from Values'!$O61,'Calculate from Values'!$K$2))))))</f>
        <v>0</v>
      </c>
      <c r="C61" s="33"/>
      <c r="D61" s="29" t="n">
        <f aca="false">MIN('Calculate from Values'!$X61,MAX(0,IF('Calculate from Values'!$A61&lt;'Calculate from Values'!$N$2,(1-'Calculate from Values'!$A61/'Calculate from Values'!$N$2)*'Calculate from Values'!$R61+'Calculate from Values'!$A61/'Calculate from Values'!$N$2*'Calculate from Values'!$S61,IF('Calculate from Values'!$A61&gt;='Calculate from Values'!$A$2,IF('Calculate from Values'!$A61&gt;'Calculate from Values'!$E$2,'Calculate from Values'!$V61,'Calculate from Values'!$U61),IF('Calculate from Values'!$A61&lt;'Calculate from Values'!$I$2,'Calculate from Values'!$S61,IF('Calculate from Values'!$A61&gt;'Calculate from Values'!$J$2,'Calculate from Values'!$T61,'Calculate from Values'!$M$2))))))</f>
        <v>0</v>
      </c>
      <c r="E61" s="33"/>
      <c r="F61" s="29" t="n">
        <f aca="false">'Calculate from Values'!$T$2*IF('Calculate from Values'!$C61&gt;0,'Calculate from Values'!$C61,'Calculate from Values'!$B61)</f>
        <v>0</v>
      </c>
      <c r="G61" s="29" t="n">
        <f aca="false">'Calculate from Values'!$T$2*IF('Calculate from Values'!$E61&gt;0,'Calculate from Values'!$E61,'Calculate from Values'!$D61)</f>
        <v>0</v>
      </c>
      <c r="H61" s="29" t="n">
        <f aca="false">1.36*'Calculate from Values'!$A61*'Calculate from Values'!$F61/9550</f>
        <v>0</v>
      </c>
      <c r="I61" s="29" t="n">
        <f aca="false">1.36*'Calculate from Values'!$A61*'Calculate from Values'!$G61/9550</f>
        <v>0</v>
      </c>
      <c r="J61" s="31" t="n">
        <f aca="false">IF('Calculate from Values'!$A61&lt;='Calculate from Values'!$W$2,'Calculate from Values'!$U$2+('Calculate from Values'!$X$2-'Calculate from Values'!$U$2)*(('Calculate from Values'!$W$2-'Calculate from Values'!$A61)/('Calculate from Values'!$W$2-'Calculate from Values'!$N$2))^2,IF('Calculate from Values'!$A61&lt;='Calculate from Values'!$E$2,'Calculate from Values'!$U$2+('Calculate from Values'!$V$2-'Calculate from Values'!$U$2)*(('Calculate from Values'!$A61-'Calculate from Values'!$W$2)/('Calculate from Values'!$E$2-'Calculate from Values'!$W$2))^2,IF('Calculate from Values'!$F61&gt;0,'Calculate from Values'!$V$2*'Calculate from Values'!$E$4/'Calculate from Values'!$F61*'Calculate from Values'!$A61/'Calculate from Values'!$E$2,0)))</f>
        <v>0</v>
      </c>
      <c r="K61" s="32" t="str">
        <f aca="false">IF('Calculate from Values'!$A61&gt;'Calculate from Values'!$E$2+'Calculate from Values'!$P$2+99,"",IF('Calculate from Values'!$A61&lt;1,'Calculate from Values'!$V$4,CONCATENATE("        &lt;torque rpm=""",'Calculate from Values'!$A61,""" motorTorque=""",ROUND('Calculate from Values'!$F61,0),"""",IF('Calculate from Values'!$W$4&gt;0.01,CONCATENATE(" motorTorqueEco=""",ROUND('Calculate from Values'!$G61,0),""""),"")," fuelUsageRatio=""",ROUND('Calculate from Values'!$J61,1),"""/&gt;",CONCATENATE(IF('Calculate from Values'!$C61&gt;0,CONCATENATE("&lt;!-- manualData: ",'Calculate from Values'!$C61,"--&gt;"),""),IF('Calculate from Values'!$E61&gt;0,CONCATENATE("&lt;!-- manDataEco: ",'Calculate from Values'!$E61,"--&gt;"),"")))))</f>
        <v/>
      </c>
      <c r="L61" s="32" t="str">
        <f aca="false">IF('Calculate from Values'!$A61&lt;1,'Calculate from Values'!$V$4,IF(A60&gt;'Calculate from Values'!$Y$2,"",IF('Calculate from Values'!$A61&gt;'Calculate from Values'!$Y$2,"        &lt;torque normRpm=""1"" torque=""0""/&gt;",CONCATENATE("        &lt;torque normRpm=""",MIN(ROUND('Calculate from Values'!$A61/'Calculate from Values'!$Y$2,3),0.999),""" torque=""",ROUND('Calculate from Values'!$F61/MAX('Calculate from Values'!$F$7:$F$62),3),"""/&gt;"))))</f>
        <v/>
      </c>
      <c r="M61" s="29" t="n">
        <f aca="false">(1-(1-'Calculate from Values'!$A61/'Calculate from Values'!$N$2)^2)*'Calculate from Values'!$T$4</f>
        <v>-213438.75</v>
      </c>
      <c r="N61" s="29" t="n">
        <f aca="false">MAX(0,(1-'Calculate from Values'!$A$4*('Calculate from Values'!$I$2-'Calculate from Values'!$A61)^2)*'Calculate from Values'!$K$2)</f>
        <v>0</v>
      </c>
      <c r="O61" s="29" t="n">
        <f aca="false">MAX(0,('Calculate from Values'!$Q$2*(1-'Calculate from Values'!$B$4*('Calculate from Values'!$A61-'Calculate from Values'!$J$2))+(1-'Calculate from Values'!$Q$2)*(1-'Calculate from Values'!$C$4*('Calculate from Values'!$A61-'Calculate from Values'!$J$2)^2))*'Calculate from Values'!$K$2)</f>
        <v>0</v>
      </c>
      <c r="P61" s="29" t="n">
        <f aca="false">MAX(0,('Calculate from Values'!$B$2-'Calculate from Values'!$D$4*('Calculate from Values'!$A61-'Calculate from Values'!$A$2)^2)/1.36*9550/MAX(1,'Calculate from Values'!$A61))</f>
        <v>0</v>
      </c>
      <c r="Q61" s="29" t="n">
        <f aca="false">MAX(0,'Calculate from Values'!$F$4*MIN('Calculate from Values'!$E$2/MAX(1,'Calculate from Values'!$A61),1-(MAX(0,'Calculate from Values'!$A61-'Calculate from Values'!$E$2)/'Calculate from Values'!$P$2)^'Calculate from Values'!$R$2))</f>
        <v>0</v>
      </c>
      <c r="R61" s="29" t="n">
        <f aca="false">(1-(1-'Calculate from Values'!$A61/'Calculate from Values'!$N$2)^2)*'Calculate from Values'!$U$4</f>
        <v>-174176.470588235</v>
      </c>
      <c r="S61" s="29" t="n">
        <f aca="false">MAX(0,(1-'Calculate from Values'!$A$4*('Calculate from Values'!$I$2-'Calculate from Values'!$A61)^2)*'Calculate from Values'!$M$2)</f>
        <v>0</v>
      </c>
      <c r="T61" s="29" t="n">
        <f aca="false">MAX(0,('Calculate from Values'!$Q$2*(1-'Calculate from Values'!$Q$4*('Calculate from Values'!$A61-'Calculate from Values'!$J$2))+(1-'Calculate from Values'!$Q$2)*(1-'Calculate from Values'!$R$4*('Calculate from Values'!$A61-'Calculate from Values'!$J$2)^2))*'Calculate from Values'!$M$2)</f>
        <v>0</v>
      </c>
      <c r="U61" s="29" t="n">
        <f aca="false">MAX(0,('Calculate from Values'!$D$2-'Calculate from Values'!$S$4*('Calculate from Values'!$A61-'Calculate from Values'!$A$2)^2)/1.36*9550/MAX(1,'Calculate from Values'!$A61))</f>
        <v>491.945378151261</v>
      </c>
      <c r="V61" s="29" t="n">
        <f aca="false">MAX(0,'Calculate from Values'!$P$4*MIN('Calculate from Values'!$E$2/MAX(1,'Calculate from Values'!$A61),1-(MAX(0,'Calculate from Values'!$A61-'Calculate from Values'!$E$2)/'Calculate from Values'!$P$2)^'Calculate from Values'!$R$2))</f>
        <v>0</v>
      </c>
      <c r="W61" s="29" t="n">
        <f aca="false">IF('Calculate from Values'!$A61&lt;=0,0,IF('Calculate from Values'!$A61&lt;='Calculate from Values'!$A$2,'Calculate from Values'!$B$2/1.36*9550/'Calculate from Values'!$A61*('Calculate from Values'!$AC$2*'Calculate from Values'!$A61/'Calculate from Values'!$A$2+1-'Calculate from Values'!$AC$2),MAX('Calculate from Values'!$B$2,'Calculate from Values'!$F$2)/1.36*9550/'Calculate from Values'!$A61))</f>
        <v>555.344537815126</v>
      </c>
      <c r="X61" s="29" t="n">
        <f aca="false">IF('Calculate from Values'!$A61&lt;=0,0,IF('Calculate from Values'!$A61&lt;='Calculate from Values'!$A$2,'Calculate from Values'!$D$2/1.36*9550/'Calculate from Values'!$A61*('Calculate from Values'!$AC$2*'Calculate from Values'!$A61/'Calculate from Values'!$A$2+1-'Calculate from Values'!$AC$2),MAX('Calculate from Values'!$D$2,'Calculate from Values'!$H$2)/1.36*9550/'Calculate from Values'!$A61))</f>
        <v>491.945378151261</v>
      </c>
      <c r="Y61" s="29" t="n">
        <f aca="false">ABS('Calculate from Values'!$F61-'Calculate from Values'!$G61)</f>
        <v>0</v>
      </c>
    </row>
    <row r="62" customFormat="false" ht="15" hidden="false" customHeight="false" outlineLevel="0" collapsed="false">
      <c r="A62" s="29" t="n">
        <v>9000</v>
      </c>
      <c r="B62" s="29" t="n">
        <f aca="false">MIN('Calculate from Values'!$W62,MAX(0,IF('Calculate from Values'!$A62&lt;'Calculate from Values'!$N$2,(1-'Calculate from Values'!$A62/'Calculate from Values'!$N$2)*'Calculate from Values'!$M62+'Calculate from Values'!$A62/'Calculate from Values'!$N$2*'Calculate from Values'!$N62,IF('Calculate from Values'!$A62&gt;='Calculate from Values'!$A$2,IF('Calculate from Values'!$A62&gt;'Calculate from Values'!$E$2,'Calculate from Values'!$Q62,'Calculate from Values'!$P62),IF('Calculate from Values'!$A62&lt;'Calculate from Values'!$I$2,'Calculate from Values'!$N62,IF('Calculate from Values'!$A62&gt;'Calculate from Values'!$J$2,'Calculate from Values'!$O62,'Calculate from Values'!$K$2))))))</f>
        <v>0</v>
      </c>
      <c r="C62" s="33"/>
      <c r="D62" s="29" t="n">
        <f aca="false">MIN('Calculate from Values'!$X62,MAX(0,IF('Calculate from Values'!$A62&lt;'Calculate from Values'!$N$2,(1-'Calculate from Values'!$A62/'Calculate from Values'!$N$2)*'Calculate from Values'!$R62+'Calculate from Values'!$A62/'Calculate from Values'!$N$2*'Calculate from Values'!$S62,IF('Calculate from Values'!$A62&gt;='Calculate from Values'!$A$2,IF('Calculate from Values'!$A62&gt;'Calculate from Values'!$E$2,'Calculate from Values'!$V62,'Calculate from Values'!$U62),IF('Calculate from Values'!$A62&lt;'Calculate from Values'!$I$2,'Calculate from Values'!$S62,IF('Calculate from Values'!$A62&gt;'Calculate from Values'!$J$2,'Calculate from Values'!$T62,'Calculate from Values'!$M$2))))))</f>
        <v>0</v>
      </c>
      <c r="E62" s="33"/>
      <c r="F62" s="29" t="n">
        <f aca="false">'Calculate from Values'!$T$2*IF('Calculate from Values'!$C62&gt;0,'Calculate from Values'!$C62,'Calculate from Values'!$B62)</f>
        <v>0</v>
      </c>
      <c r="G62" s="29" t="n">
        <f aca="false">'Calculate from Values'!$T$2*IF('Calculate from Values'!$E62&gt;0,'Calculate from Values'!$E62,'Calculate from Values'!$D62)</f>
        <v>0</v>
      </c>
      <c r="H62" s="29" t="n">
        <f aca="false">1.36*'Calculate from Values'!$A62*'Calculate from Values'!$F62/9550</f>
        <v>0</v>
      </c>
      <c r="I62" s="29" t="n">
        <f aca="false">1.36*'Calculate from Values'!$A62*'Calculate from Values'!$G62/9550</f>
        <v>0</v>
      </c>
      <c r="J62" s="31" t="n">
        <f aca="false">IF('Calculate from Values'!$A62&lt;='Calculate from Values'!$W$2,'Calculate from Values'!$U$2+('Calculate from Values'!$X$2-'Calculate from Values'!$U$2)*(('Calculate from Values'!$W$2-'Calculate from Values'!$A62)/('Calculate from Values'!$W$2-'Calculate from Values'!$N$2))^2,IF('Calculate from Values'!$A62&lt;='Calculate from Values'!$E$2,'Calculate from Values'!$U$2+('Calculate from Values'!$V$2-'Calculate from Values'!$U$2)*(('Calculate from Values'!$A62-'Calculate from Values'!$W$2)/('Calculate from Values'!$E$2-'Calculate from Values'!$W$2))^2,IF('Calculate from Values'!$F62&gt;0,'Calculate from Values'!$V$2*'Calculate from Values'!$E$4/'Calculate from Values'!$F62*'Calculate from Values'!$A62/'Calculate from Values'!$E$2,0)))</f>
        <v>0</v>
      </c>
      <c r="K62" s="32" t="str">
        <f aca="false">IF('Calculate from Values'!$A62&gt;'Calculate from Values'!$E$2+'Calculate from Values'!$P$2+99,"",IF('Calculate from Values'!$A62&lt;1,'Calculate from Values'!$V$4,CONCATENATE("        &lt;torque rpm=""",'Calculate from Values'!$A62,""" motorTorque=""",ROUND('Calculate from Values'!$F62,0),"""",IF('Calculate from Values'!$W$4&gt;0.01,CONCATENATE(" motorTorqueEco=""",ROUND('Calculate from Values'!$G62,0),""""),"")," fuelUsageRatio=""",ROUND('Calculate from Values'!$J62,1),"""/&gt;",CONCATENATE(IF('Calculate from Values'!$C62&gt;0,CONCATENATE("&lt;!-- manualData: ",'Calculate from Values'!$C62,"--&gt;"),""),IF('Calculate from Values'!$E62&gt;0,CONCATENATE("&lt;!-- manDataEco: ",'Calculate from Values'!$E62,"--&gt;"),"")))))</f>
        <v/>
      </c>
      <c r="L62" s="32" t="str">
        <f aca="false">IF('Calculate from Values'!$A62&lt;1,'Calculate from Values'!$V$4,IF(A61&gt;'Calculate from Values'!$Y$2,"",IF('Calculate from Values'!$A62&gt;'Calculate from Values'!$Y$2,"        &lt;torque normRpm=""1"" torque=""0""/&gt;",CONCATENATE("        &lt;torque normRpm=""",MIN(ROUND('Calculate from Values'!$A62/'Calculate from Values'!$Y$2,3),0.999),""" torque=""",ROUND('Calculate from Values'!$F62/MAX('Calculate from Values'!$F$7:$F$62),3),"""/&gt;"))))</f>
        <v/>
      </c>
      <c r="M62" s="29" t="n">
        <f aca="false">(1-(1-'Calculate from Values'!$A62/'Calculate from Values'!$N$2)^2)*'Calculate from Values'!$T$4</f>
        <v>-227322</v>
      </c>
      <c r="N62" s="29" t="n">
        <f aca="false">MAX(0,(1-'Calculate from Values'!$A$4*('Calculate from Values'!$I$2-'Calculate from Values'!$A62)^2)*'Calculate from Values'!$K$2)</f>
        <v>0</v>
      </c>
      <c r="O62" s="29" t="n">
        <f aca="false">MAX(0,('Calculate from Values'!$Q$2*(1-'Calculate from Values'!$B$4*('Calculate from Values'!$A62-'Calculate from Values'!$J$2))+(1-'Calculate from Values'!$Q$2)*(1-'Calculate from Values'!$C$4*('Calculate from Values'!$A62-'Calculate from Values'!$J$2)^2))*'Calculate from Values'!$K$2)</f>
        <v>0</v>
      </c>
      <c r="P62" s="29" t="n">
        <f aca="false">MAX(0,('Calculate from Values'!$B$2-'Calculate from Values'!$D$4*('Calculate from Values'!$A62-'Calculate from Values'!$A$2)^2)/1.36*9550/MAX(1,'Calculate from Values'!$A62))</f>
        <v>0</v>
      </c>
      <c r="Q62" s="29" t="n">
        <f aca="false">MAX(0,'Calculate from Values'!$F$4*MIN('Calculate from Values'!$E$2/MAX(1,'Calculate from Values'!$A62),1-(MAX(0,'Calculate from Values'!$A62-'Calculate from Values'!$E$2)/'Calculate from Values'!$P$2)^'Calculate from Values'!$R$2))</f>
        <v>0</v>
      </c>
      <c r="R62" s="29" t="n">
        <f aca="false">(1-(1-'Calculate from Values'!$A62/'Calculate from Values'!$N$2)^2)*'Calculate from Values'!$U$4</f>
        <v>-185505.882352941</v>
      </c>
      <c r="S62" s="29" t="n">
        <f aca="false">MAX(0,(1-'Calculate from Values'!$A$4*('Calculate from Values'!$I$2-'Calculate from Values'!$A62)^2)*'Calculate from Values'!$M$2)</f>
        <v>0</v>
      </c>
      <c r="T62" s="29" t="n">
        <f aca="false">MAX(0,('Calculate from Values'!$Q$2*(1-'Calculate from Values'!$Q$4*('Calculate from Values'!$A62-'Calculate from Values'!$J$2))+(1-'Calculate from Values'!$Q$2)*(1-'Calculate from Values'!$R$4*('Calculate from Values'!$A62-'Calculate from Values'!$J$2)^2))*'Calculate from Values'!$M$2)</f>
        <v>0</v>
      </c>
      <c r="U62" s="29" t="n">
        <f aca="false">MAX(0,('Calculate from Values'!$D$2-'Calculate from Values'!$S$4*('Calculate from Values'!$A62-'Calculate from Values'!$A$2)^2)/1.36*9550/MAX(1,'Calculate from Values'!$A62))</f>
        <v>478.28022875817</v>
      </c>
      <c r="V62" s="29" t="n">
        <f aca="false">MAX(0,'Calculate from Values'!$P$4*MIN('Calculate from Values'!$E$2/MAX(1,'Calculate from Values'!$A62),1-(MAX(0,'Calculate from Values'!$A62-'Calculate from Values'!$E$2)/'Calculate from Values'!$P$2)^'Calculate from Values'!$R$2))</f>
        <v>0</v>
      </c>
      <c r="W62" s="29" t="n">
        <f aca="false">IF('Calculate from Values'!$A62&lt;=0,0,IF('Calculate from Values'!$A62&lt;='Calculate from Values'!$A$2,'Calculate from Values'!$B$2/1.36*9550/'Calculate from Values'!$A62*('Calculate from Values'!$AC$2*'Calculate from Values'!$A62/'Calculate from Values'!$A$2+1-'Calculate from Values'!$AC$2),MAX('Calculate from Values'!$B$2,'Calculate from Values'!$F$2)/1.36*9550/'Calculate from Values'!$A62))</f>
        <v>539.918300653595</v>
      </c>
      <c r="X62" s="29" t="n">
        <f aca="false">IF('Calculate from Values'!$A62&lt;=0,0,IF('Calculate from Values'!$A62&lt;='Calculate from Values'!$A$2,'Calculate from Values'!$D$2/1.36*9550/'Calculate from Values'!$A62*('Calculate from Values'!$AC$2*'Calculate from Values'!$A62/'Calculate from Values'!$A$2+1-'Calculate from Values'!$AC$2),MAX('Calculate from Values'!$D$2,'Calculate from Values'!$H$2)/1.36*9550/'Calculate from Values'!$A62))</f>
        <v>478.28022875817</v>
      </c>
      <c r="Y62" s="29" t="n">
        <f aca="false">ABS('Calculate from Values'!$F62-'Calculate from Values'!$G62)</f>
        <v>0</v>
      </c>
    </row>
  </sheetData>
  <conditionalFormatting sqref="I7:I25">
    <cfRule type="dataBar" priority="2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{977DA918-CE1E-433D-BFAE-2CA6D39DCC6F}</x14:id>
        </ext>
      </extLst>
    </cfRule>
  </conditionalFormatting>
  <conditionalFormatting sqref="F7:G25">
    <cfRule type="dataBar" priority="3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{17601594-604A-40E9-AB93-5FA2A13AEB81}</x14:id>
        </ext>
      </extLst>
    </cfRule>
  </conditionalFormatting>
  <conditionalFormatting sqref="H7:H62">
    <cfRule type="dataBar" priority="4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{48DD1066-F582-4DED-85B1-BA2B8A95C661}</x14:id>
        </ext>
      </extLst>
    </cfRule>
  </conditionalFormatting>
  <conditionalFormatting sqref="H7:I62">
    <cfRule type="dataBar" priority="5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{912E2A6B-4025-40A7-A9AB-84477A4483FC}</x14:id>
        </ext>
      </extLst>
    </cfRule>
  </conditionalFormatting>
  <conditionalFormatting sqref="F7:G62">
    <cfRule type="dataBar" priority="6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{9C3AAEC8-3DCE-4A52-9930-ED74906ECF5E}</x14:id>
        </ext>
      </extLst>
    </cfRule>
  </conditionalFormatting>
  <conditionalFormatting sqref="J7:J62">
    <cfRule type="dataBar" priority="7">
      <dataBar showValue="1" minLength="10" maxLength="90">
        <cfvo type="min" val="0"/>
        <cfvo type="max" val="0"/>
        <color rgb="FFFF555A"/>
      </dataBar>
      <extLst>
        <ext xmlns:x14="http://schemas.microsoft.com/office/spreadsheetml/2009/9/main" uri="{B025F937-C7B1-47D3-B67F-A62EFF666E3E}">
          <x14:id>{61D04144-6C7B-48DD-BD92-2DD91D87681E}</x14:id>
        </ext>
      </extLst>
    </cfRule>
  </conditionalFormatting>
  <conditionalFormatting sqref="I25">
    <cfRule type="dataBar" priority="8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{5B5155A9-D5CF-416F-96BB-21E622D9529C}</x14:id>
        </ext>
      </extLst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77DA918-CE1E-433D-BFAE-2CA6D39DCC6F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I7:I25</xm:sqref>
        </x14:conditionalFormatting>
        <x14:conditionalFormatting xmlns:xm="http://schemas.microsoft.com/office/excel/2006/main">
          <x14:cfRule type="dataBar" id="{17601594-604A-40E9-AB93-5FA2A13AEB81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F7:G25</xm:sqref>
        </x14:conditionalFormatting>
        <x14:conditionalFormatting xmlns:xm="http://schemas.microsoft.com/office/excel/2006/main">
          <x14:cfRule type="dataBar" id="{48DD1066-F582-4DED-85B1-BA2B8A95C661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H7:H62</xm:sqref>
        </x14:conditionalFormatting>
        <x14:conditionalFormatting xmlns:xm="http://schemas.microsoft.com/office/excel/2006/main">
          <x14:cfRule type="dataBar" id="{912E2A6B-4025-40A7-A9AB-84477A4483FC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H7:I62</xm:sqref>
        </x14:conditionalFormatting>
        <x14:conditionalFormatting xmlns:xm="http://schemas.microsoft.com/office/excel/2006/main">
          <x14:cfRule type="dataBar" id="{9C3AAEC8-3DCE-4A52-9930-ED74906ECF5E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F7:G62</xm:sqref>
        </x14:conditionalFormatting>
        <x14:conditionalFormatting xmlns:xm="http://schemas.microsoft.com/office/excel/2006/main">
          <x14:cfRule type="dataBar" id="{61D04144-6C7B-48DD-BD92-2DD91D87681E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J7:J62</xm:sqref>
        </x14:conditionalFormatting>
        <x14:conditionalFormatting xmlns:xm="http://schemas.microsoft.com/office/excel/2006/main">
          <x14:cfRule type="dataBar" id="{5B5155A9-D5CF-416F-96BB-21E622D9529C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I25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1" sqref="K7:K29 G2"/>
    </sheetView>
  </sheetViews>
  <sheetFormatPr defaultRowHeight="15"/>
  <cols>
    <col collapsed="false" hidden="false" max="1" min="1" style="0" width="8.50510204081633"/>
    <col collapsed="false" hidden="false" max="2" min="2" style="0" width="11.6071428571429"/>
    <col collapsed="false" hidden="false" max="6" min="3" style="0" width="8.50510204081633"/>
    <col collapsed="false" hidden="false" max="7" min="7" style="0" width="13.0918367346939"/>
    <col collapsed="false" hidden="false" max="8" min="8" style="0" width="15.9285714285714"/>
    <col collapsed="false" hidden="false" max="1025" min="9" style="0" width="8.50510204081633"/>
  </cols>
  <sheetData>
    <row r="1" customFormat="false" ht="15" hidden="false" customHeight="false" outlineLevel="0" collapsed="false">
      <c r="A1" s="0" t="s">
        <v>52</v>
      </c>
      <c r="B1" s="0" t="s">
        <v>53</v>
      </c>
      <c r="C1" s="0" t="s">
        <v>77</v>
      </c>
      <c r="D1" s="0" t="s">
        <v>78</v>
      </c>
      <c r="E1" s="0" t="s">
        <v>59</v>
      </c>
      <c r="F1" s="0" t="s">
        <v>57</v>
      </c>
      <c r="G1" s="0" t="s">
        <v>62</v>
      </c>
      <c r="H1" s="0" t="s">
        <v>63</v>
      </c>
    </row>
    <row r="2" customFormat="false" ht="15" hidden="false" customHeight="false" outlineLevel="0" collapsed="false">
      <c r="A2" s="0" t="n">
        <v>800</v>
      </c>
      <c r="B2" s="0" t="n">
        <v>2600</v>
      </c>
      <c r="C2" s="0" t="n">
        <f aca="false">$A$22*Sheet1!$B2</f>
        <v>2444</v>
      </c>
      <c r="D2" s="34" t="n">
        <f aca="false">A2*C2/9550</f>
        <v>204.732984293194</v>
      </c>
      <c r="E2" s="34" t="n">
        <f aca="false">Sheet1!$D2*1.36/0.94</f>
        <v>296.20942408377</v>
      </c>
      <c r="F2" s="0" t="n">
        <f aca="false">C2/0.94</f>
        <v>2600</v>
      </c>
      <c r="G2" s="34" t="str">
        <f aca="false">CONCATENATE("&lt;torque rpm=""",Sheet1!$A2,""" motorTorque=""",ROUND(Sheet1!$F2,0),"""/&gt;")</f>
        <v>&lt;torque rpm="800" motorTorque="2600"/&gt;</v>
      </c>
      <c r="H2" s="34" t="str">
        <f aca="false">CONCATENATE("&lt;torque normRpm=""",ROUND(Sheet1!$A2/Sheet1!$B$22,3),""" torque=""",ROUND(Sheet1!$F2/MAX(Sheet1!$F$2:$F$19),3),"""/&gt;")</f>
        <v>&lt;torque normRpm="0.381" torque="0.884"/&gt;</v>
      </c>
    </row>
    <row r="3" customFormat="false" ht="15" hidden="false" customHeight="false" outlineLevel="0" collapsed="false">
      <c r="A3" s="0" t="n">
        <v>900</v>
      </c>
      <c r="B3" s="0" t="n">
        <v>2730</v>
      </c>
      <c r="C3" s="0" t="n">
        <f aca="false">$A$22*Sheet1!$B3</f>
        <v>2566.2</v>
      </c>
      <c r="D3" s="34" t="n">
        <f aca="false">A3*C3/9550</f>
        <v>241.840837696335</v>
      </c>
      <c r="E3" s="34" t="n">
        <f aca="false">Sheet1!$D3*1.36/0.94</f>
        <v>349.897382198953</v>
      </c>
      <c r="F3" s="0" t="n">
        <f aca="false">C3/0.94</f>
        <v>2730</v>
      </c>
      <c r="G3" s="34" t="str">
        <f aca="false">CONCATENATE("&lt;torque rpm=""",Sheet1!$A3,""" motorTorque=""",ROUND(Sheet1!$F3,0),"""/&gt;")</f>
        <v>&lt;torque rpm="900" motorTorque="2730"/&gt;</v>
      </c>
      <c r="H3" s="34" t="str">
        <f aca="false">CONCATENATE("&lt;torque normRpm=""",ROUND(Sheet1!$A3/Sheet1!$B$22,3),""" torque=""",ROUND(Sheet1!$F3/MAX(Sheet1!$F$2:$F$19),3),"""/&gt;")</f>
        <v>&lt;torque normRpm="0.429" torque="0.928"/&gt;</v>
      </c>
    </row>
    <row r="4" customFormat="false" ht="15" hidden="false" customHeight="false" outlineLevel="0" collapsed="false">
      <c r="A4" s="0" t="n">
        <v>1000</v>
      </c>
      <c r="B4" s="0" t="n">
        <v>2800</v>
      </c>
      <c r="C4" s="0" t="n">
        <f aca="false">$A$22*Sheet1!$B4</f>
        <v>2632</v>
      </c>
      <c r="D4" s="0" t="n">
        <f aca="false">A4*C4/9550</f>
        <v>275.602094240838</v>
      </c>
      <c r="E4" s="0" t="n">
        <f aca="false">Sheet1!$D4*1.36/0.94</f>
        <v>398.743455497382</v>
      </c>
      <c r="F4" s="0" t="n">
        <f aca="false">C4/0.94</f>
        <v>2800</v>
      </c>
      <c r="G4" s="0" t="str">
        <f aca="false">CONCATENATE("&lt;torque rpm=""",Sheet1!$A4,""" motorTorque=""",ROUND(Sheet1!$F4,0),"""/&gt;")</f>
        <v>&lt;torque rpm="1000" motorTorque="2800"/&gt;</v>
      </c>
      <c r="H4" s="34" t="str">
        <f aca="false">CONCATENATE("&lt;torque normRpm=""",ROUND(Sheet1!$A4/Sheet1!$B$22,3),""" torque=""",ROUND(Sheet1!$F4/MAX(Sheet1!$F$2:$F$19),3),"""/&gt;")</f>
        <v>&lt;torque normRpm="0.476" torque="0.952"/&gt;</v>
      </c>
    </row>
    <row r="5" customFormat="false" ht="15" hidden="false" customHeight="false" outlineLevel="0" collapsed="false">
      <c r="A5" s="0" t="n">
        <v>1100</v>
      </c>
      <c r="B5" s="0" t="n">
        <v>2850</v>
      </c>
      <c r="C5" s="0" t="n">
        <f aca="false">$A$22*Sheet1!$B5</f>
        <v>2679</v>
      </c>
      <c r="D5" s="0" t="n">
        <f aca="false">A5*C5/9550</f>
        <v>308.575916230366</v>
      </c>
      <c r="E5" s="0" t="n">
        <f aca="false">Sheet1!$D5*1.36/0.94</f>
        <v>446.450261780105</v>
      </c>
      <c r="F5" s="0" t="n">
        <f aca="false">C5/0.94</f>
        <v>2850</v>
      </c>
      <c r="G5" s="0" t="str">
        <f aca="false">CONCATENATE("&lt;torque rpm=""",Sheet1!$A5,""" motorTorque=""",ROUND(Sheet1!$F5,0),"""/&gt;")</f>
        <v>&lt;torque rpm="1100" motorTorque="2850"/&gt;</v>
      </c>
      <c r="H5" s="34" t="str">
        <f aca="false">CONCATENATE("&lt;torque normRpm=""",ROUND(Sheet1!$A5/Sheet1!$B$22,3),""" torque=""",ROUND(Sheet1!$F5/MAX(Sheet1!$F$2:$F$19),3),"""/&gt;")</f>
        <v>&lt;torque normRpm="0.524" torque="0.969"/&gt;</v>
      </c>
    </row>
    <row r="6" customFormat="false" ht="15" hidden="false" customHeight="false" outlineLevel="0" collapsed="false">
      <c r="A6" s="0" t="n">
        <v>1200</v>
      </c>
      <c r="B6" s="0" t="n">
        <v>2890</v>
      </c>
      <c r="C6" s="0" t="n">
        <f aca="false">$A$22*Sheet1!$B6</f>
        <v>2716.6</v>
      </c>
      <c r="D6" s="0" t="n">
        <f aca="false">A6*C6/9550</f>
        <v>341.352879581152</v>
      </c>
      <c r="E6" s="0" t="n">
        <f aca="false">Sheet1!$D6*1.36/0.94</f>
        <v>493.872251308901</v>
      </c>
      <c r="F6" s="0" t="n">
        <f aca="false">C6/0.94</f>
        <v>2890</v>
      </c>
      <c r="G6" s="0" t="str">
        <f aca="false">CONCATENATE("&lt;torque rpm=""",Sheet1!$A6,""" motorTorque=""",ROUND(Sheet1!$F6,0),"""/&gt;")</f>
        <v>&lt;torque rpm="1200" motorTorque="2890"/&gt;</v>
      </c>
      <c r="H6" s="34" t="str">
        <f aca="false">CONCATENATE("&lt;torque normRpm=""",ROUND(Sheet1!$A6/Sheet1!$B$22,3),""" torque=""",ROUND(Sheet1!$F6/MAX(Sheet1!$F$2:$F$19),3),"""/&gt;")</f>
        <v>&lt;torque normRpm="0.571" torque="0.983"/&gt;</v>
      </c>
    </row>
    <row r="7" customFormat="false" ht="15" hidden="false" customHeight="false" outlineLevel="0" collapsed="false">
      <c r="A7" s="0" t="n">
        <v>1300</v>
      </c>
      <c r="B7" s="0" t="n">
        <v>2920</v>
      </c>
      <c r="C7" s="0" t="n">
        <f aca="false">$A$22*Sheet1!$B7</f>
        <v>2744.8</v>
      </c>
      <c r="D7" s="0" t="n">
        <f aca="false">A7*C7/9550</f>
        <v>373.637696335078</v>
      </c>
      <c r="E7" s="0" t="n">
        <f aca="false">Sheet1!$D7*1.36/0.94</f>
        <v>540.58219895288</v>
      </c>
      <c r="F7" s="0" t="n">
        <f aca="false">C7/0.94</f>
        <v>2920</v>
      </c>
      <c r="G7" s="0" t="str">
        <f aca="false">CONCATENATE("&lt;torque rpm=""",Sheet1!$A7,""" motorTorque=""",ROUND(Sheet1!$F7,0),"""/&gt;")</f>
        <v>&lt;torque rpm="1300" motorTorque="2920"/&gt;</v>
      </c>
      <c r="H7" s="34" t="str">
        <f aca="false">CONCATENATE("&lt;torque normRpm=""",ROUND(Sheet1!$A7/Sheet1!$B$22,3),""" torque=""",ROUND(Sheet1!$F7/MAX(Sheet1!$F$2:$F$19),3),"""/&gt;")</f>
        <v>&lt;torque normRpm="0.619" torque="0.993"/&gt;</v>
      </c>
    </row>
    <row r="8" customFormat="false" ht="15" hidden="false" customHeight="false" outlineLevel="0" collapsed="false">
      <c r="A8" s="0" t="n">
        <v>1400</v>
      </c>
      <c r="B8" s="0" t="n">
        <v>2941</v>
      </c>
      <c r="C8" s="0" t="n">
        <f aca="false">$A$22*Sheet1!$B8</f>
        <v>2764.54</v>
      </c>
      <c r="D8" s="0" t="n">
        <f aca="false">A8*C8/9550</f>
        <v>405.272879581152</v>
      </c>
      <c r="E8" s="0" t="n">
        <f aca="false">Sheet1!$D8*1.36/0.94</f>
        <v>586.352251308901</v>
      </c>
      <c r="F8" s="0" t="n">
        <f aca="false">C8/0.94</f>
        <v>2941</v>
      </c>
      <c r="G8" s="0" t="str">
        <f aca="false">CONCATENATE("&lt;torque rpm=""",Sheet1!$A8,""" motorTorque=""",ROUND(Sheet1!$F8,0),"""/&gt;")</f>
        <v>&lt;torque rpm="1400" motorTorque="2941"/&gt;</v>
      </c>
      <c r="H8" s="34" t="str">
        <f aca="false">CONCATENATE("&lt;torque normRpm=""",ROUND(Sheet1!$A8/Sheet1!$B$22,3),""" torque=""",ROUND(Sheet1!$F8/MAX(Sheet1!$F$2:$F$19),3),"""/&gt;")</f>
        <v>&lt;torque normRpm="0.667" torque="1"/&gt;</v>
      </c>
    </row>
    <row r="9" customFormat="false" ht="15" hidden="false" customHeight="false" outlineLevel="0" collapsed="false">
      <c r="A9" s="0" t="n">
        <v>1500</v>
      </c>
      <c r="B9" s="0" t="n">
        <v>2900</v>
      </c>
      <c r="C9" s="0" t="n">
        <f aca="false">$A$22*Sheet1!$B9</f>
        <v>2726</v>
      </c>
      <c r="D9" s="0" t="n">
        <f aca="false">A9*C9/9550</f>
        <v>428.167539267016</v>
      </c>
      <c r="E9" s="0" t="n">
        <f aca="false">Sheet1!$D9*1.36/0.94</f>
        <v>619.476439790576</v>
      </c>
      <c r="F9" s="0" t="n">
        <f aca="false">C9/0.94</f>
        <v>2900</v>
      </c>
      <c r="G9" s="0" t="str">
        <f aca="false">CONCATENATE("&lt;torque rpm=""",Sheet1!$A9,""" motorTorque=""",ROUND(Sheet1!$F9,0),"""/&gt;")</f>
        <v>&lt;torque rpm="1500" motorTorque="2900"/&gt;</v>
      </c>
      <c r="H9" s="34" t="str">
        <f aca="false">CONCATENATE("&lt;torque normRpm=""",ROUND(Sheet1!$A9/Sheet1!$B$22,3),""" torque=""",ROUND(Sheet1!$F9/MAX(Sheet1!$F$2:$F$19),3),"""/&gt;")</f>
        <v>&lt;torque normRpm="0.714" torque="0.986"/&gt;</v>
      </c>
    </row>
    <row r="10" customFormat="false" ht="15" hidden="false" customHeight="false" outlineLevel="0" collapsed="false">
      <c r="A10" s="0" t="n">
        <v>1600</v>
      </c>
      <c r="B10" s="0" t="n">
        <v>2830</v>
      </c>
      <c r="C10" s="0" t="n">
        <f aca="false">$A$22*Sheet1!$B10</f>
        <v>2660.2</v>
      </c>
      <c r="D10" s="0" t="n">
        <f aca="false">A10*C10/9550</f>
        <v>445.687958115183</v>
      </c>
      <c r="E10" s="0" t="n">
        <f aca="false">Sheet1!$D10*1.36/0.94</f>
        <v>644.825130890052</v>
      </c>
      <c r="F10" s="0" t="n">
        <f aca="false">C10/0.94</f>
        <v>2830</v>
      </c>
      <c r="G10" s="0" t="str">
        <f aca="false">CONCATENATE("&lt;torque rpm=""",Sheet1!$A10,""" motorTorque=""",ROUND(Sheet1!$F10,0),"""/&gt;")</f>
        <v>&lt;torque rpm="1600" motorTorque="2830"/&gt;</v>
      </c>
      <c r="H10" s="34" t="str">
        <f aca="false">CONCATENATE("&lt;torque normRpm=""",ROUND(Sheet1!$A10/Sheet1!$B$22,3),""" torque=""",ROUND(Sheet1!$F10/MAX(Sheet1!$F$2:$F$19),3),"""/&gt;")</f>
        <v>&lt;torque normRpm="0.762" torque="0.962"/&gt;</v>
      </c>
    </row>
    <row r="11" customFormat="false" ht="15" hidden="false" customHeight="false" outlineLevel="0" collapsed="false">
      <c r="A11" s="0" t="n">
        <v>1700</v>
      </c>
      <c r="B11" s="0" t="n">
        <v>2740</v>
      </c>
      <c r="C11" s="0" t="n">
        <f aca="false">$A$22*Sheet1!$B11</f>
        <v>2575.6</v>
      </c>
      <c r="D11" s="0" t="n">
        <f aca="false">A11*C11/9550</f>
        <v>458.483769633508</v>
      </c>
      <c r="E11" s="0" t="n">
        <f aca="false">Sheet1!$D11*1.36/0.94</f>
        <v>663.338219895288</v>
      </c>
      <c r="F11" s="0" t="n">
        <f aca="false">C11/0.94</f>
        <v>2740</v>
      </c>
      <c r="G11" s="0" t="str">
        <f aca="false">CONCATENATE("&lt;torque rpm=""",Sheet1!$A11,""" motorTorque=""",ROUND(Sheet1!$F11,0),"""/&gt;")</f>
        <v>&lt;torque rpm="1700" motorTorque="2740"/&gt;</v>
      </c>
      <c r="H11" s="34" t="str">
        <f aca="false">CONCATENATE("&lt;torque normRpm=""",ROUND(Sheet1!$A11/Sheet1!$B$22,3),""" torque=""",ROUND(Sheet1!$F11/MAX(Sheet1!$F$2:$F$19),3),"""/&gt;")</f>
        <v>&lt;torque normRpm="0.81" torque="0.932"/&gt;</v>
      </c>
    </row>
    <row r="12" customFormat="false" ht="15" hidden="false" customHeight="false" outlineLevel="0" collapsed="false">
      <c r="A12" s="0" t="n">
        <v>1800</v>
      </c>
      <c r="B12" s="0" t="n">
        <v>2650</v>
      </c>
      <c r="C12" s="0" t="n">
        <f aca="false">$A$22*Sheet1!$B12</f>
        <v>2491</v>
      </c>
      <c r="D12" s="0" t="n">
        <f aca="false">A12*C12/9550</f>
        <v>469.507853403141</v>
      </c>
      <c r="E12" s="0" t="n">
        <f aca="false">Sheet1!$D12*1.36/0.94</f>
        <v>679.287958115183</v>
      </c>
      <c r="F12" s="0" t="n">
        <f aca="false">C12/0.94</f>
        <v>2650</v>
      </c>
      <c r="G12" s="0" t="str">
        <f aca="false">CONCATENATE("&lt;torque rpm=""",Sheet1!$A12,""" motorTorque=""",ROUND(Sheet1!$F12,0),"""/&gt;")</f>
        <v>&lt;torque rpm="1800" motorTorque="2650"/&gt;</v>
      </c>
      <c r="H12" s="34" t="str">
        <f aca="false">CONCATENATE("&lt;torque normRpm=""",ROUND(Sheet1!$A12/Sheet1!$B$22,3),""" torque=""",ROUND(Sheet1!$F12/MAX(Sheet1!$F$2:$F$19),3),"""/&gt;")</f>
        <v>&lt;torque normRpm="0.857" torque="0.901"/&gt;</v>
      </c>
    </row>
    <row r="13" customFormat="false" ht="15" hidden="false" customHeight="false" outlineLevel="0" collapsed="false">
      <c r="A13" s="0" t="n">
        <v>1900</v>
      </c>
      <c r="B13" s="0" t="n">
        <f aca="false">0.94*Sheet1!$C$22/1.36*9550/Sheet1!$A13/Sheet1!$A$22</f>
        <v>2557.50773993808</v>
      </c>
      <c r="C13" s="0" t="n">
        <f aca="false">$A$22*Sheet1!$B13</f>
        <v>2404.05727554179</v>
      </c>
      <c r="D13" s="0" t="n">
        <f aca="false">A13*C13/9550</f>
        <v>478.294117647059</v>
      </c>
      <c r="E13" s="0" t="n">
        <f aca="false">Sheet1!$D13*1.36/0.94</f>
        <v>692</v>
      </c>
      <c r="F13" s="0" t="n">
        <f aca="false">C13/0.94</f>
        <v>2557.50773993808</v>
      </c>
      <c r="G13" s="0" t="str">
        <f aca="false">CONCATENATE("&lt;torque rpm=""",Sheet1!$A13,""" motorTorque=""",ROUND(Sheet1!$F13,0),"""/&gt;")</f>
        <v>&lt;torque rpm="1900" motorTorque="2558"/&gt;</v>
      </c>
      <c r="H13" s="34" t="str">
        <f aca="false">CONCATENATE("&lt;torque normRpm=""",ROUND(Sheet1!$A13/Sheet1!$B$22,3),""" torque=""",ROUND(Sheet1!$F13/MAX(Sheet1!$F$2:$F$19),3),"""/&gt;")</f>
        <v>&lt;torque normRpm="0.905" torque="0.87"/&gt;</v>
      </c>
    </row>
    <row r="14" customFormat="false" ht="15" hidden="false" customHeight="false" outlineLevel="0" collapsed="false">
      <c r="A14" s="0" t="n">
        <v>2000</v>
      </c>
      <c r="B14" s="0" t="n">
        <f aca="false">0.94*Sheet1!$C$22/1.36*9550/Sheet1!$A14/Sheet1!$A$22</f>
        <v>2429.63235294118</v>
      </c>
      <c r="C14" s="0" t="n">
        <f aca="false">$A$22*Sheet1!$B14</f>
        <v>2283.85441176471</v>
      </c>
      <c r="D14" s="0" t="n">
        <f aca="false">A14*C14/9550</f>
        <v>478.294117647059</v>
      </c>
      <c r="E14" s="0" t="n">
        <f aca="false">Sheet1!$D14*1.36/0.94</f>
        <v>692</v>
      </c>
      <c r="F14" s="0" t="n">
        <f aca="false">C14/0.94</f>
        <v>2429.63235294118</v>
      </c>
      <c r="G14" s="0" t="str">
        <f aca="false">CONCATENATE("&lt;torque rpm=""",Sheet1!$A14,""" motorTorque=""",ROUND(Sheet1!$F14,0),"""/&gt;")</f>
        <v>&lt;torque rpm="2000" motorTorque="2430"/&gt;</v>
      </c>
      <c r="H14" s="34" t="str">
        <f aca="false">CONCATENATE("&lt;torque normRpm=""",ROUND(Sheet1!$A14/Sheet1!$B$22,3),""" torque=""",ROUND(Sheet1!$F14/MAX(Sheet1!$F$2:$F$19),3),"""/&gt;")</f>
        <v>&lt;torque normRpm="0.952" torque="0.826"/&gt;</v>
      </c>
    </row>
    <row r="15" customFormat="false" ht="15" hidden="false" customHeight="false" outlineLevel="0" collapsed="false">
      <c r="A15" s="0" t="n">
        <v>2100</v>
      </c>
      <c r="B15" s="0" t="n">
        <f aca="false">0.94*Sheet1!$C$22/1.36*9550/Sheet1!$A15/Sheet1!$A$22</f>
        <v>2313.93557422969</v>
      </c>
      <c r="C15" s="0" t="n">
        <f aca="false">$A$22*Sheet1!$B15</f>
        <v>2175.09943977591</v>
      </c>
      <c r="D15" s="0" t="n">
        <f aca="false">A15*C15/9550</f>
        <v>478.294117647059</v>
      </c>
      <c r="E15" s="0" t="n">
        <f aca="false">Sheet1!$D15*1.36/0.94</f>
        <v>692</v>
      </c>
      <c r="F15" s="0" t="n">
        <f aca="false">C15/0.94</f>
        <v>2313.93557422969</v>
      </c>
      <c r="G15" s="0" t="str">
        <f aca="false">CONCATENATE("&lt;torque rpm=""",Sheet1!$A15,""" motorTorque=""",ROUND(Sheet1!$F15,0),"""/&gt;")</f>
        <v>&lt;torque rpm="2100" motorTorque="2314"/&gt;</v>
      </c>
      <c r="H15" s="34" t="str">
        <f aca="false">CONCATENATE("&lt;torque normRpm=""",ROUND(Sheet1!$A15/Sheet1!$B$22,3),""" torque=""",ROUND(Sheet1!$F15/MAX(Sheet1!$F$2:$F$19),3),"""/&gt;")</f>
        <v>&lt;torque normRpm="1" torque="0.787"/&gt;</v>
      </c>
    </row>
    <row r="16" customFormat="false" ht="15" hidden="false" customHeight="false" outlineLevel="0" collapsed="false">
      <c r="A16" s="0" t="n">
        <v>2200</v>
      </c>
      <c r="B16" s="0" t="n">
        <v>2000</v>
      </c>
      <c r="C16" s="0" t="n">
        <f aca="false">$A$22*Sheet1!$B16</f>
        <v>1880</v>
      </c>
      <c r="D16" s="0" t="n">
        <f aca="false">A16*C16/9550</f>
        <v>433.089005235602</v>
      </c>
      <c r="E16" s="0" t="n">
        <f aca="false">Sheet1!$D16*1.36/0.94</f>
        <v>626.596858638744</v>
      </c>
      <c r="F16" s="0" t="n">
        <f aca="false">C16/0.94</f>
        <v>2000</v>
      </c>
      <c r="G16" s="0" t="str">
        <f aca="false">CONCATENATE("&lt;torque rpm=""",Sheet1!$A16,""" motorTorque=""",ROUND(Sheet1!$F16,0),"""/&gt;")</f>
        <v>&lt;torque rpm="2200" motorTorque="2000"/&gt;</v>
      </c>
      <c r="H16" s="34" t="str">
        <f aca="false">CONCATENATE("&lt;torque normRpm=""",ROUND(Sheet1!$A16/Sheet1!$B$22,3),""" torque=""",ROUND(Sheet1!$F16/MAX(Sheet1!$F$2:$F$19),3),"""/&gt;")</f>
        <v>&lt;torque normRpm="1.048" torque="0.68"/&gt;</v>
      </c>
    </row>
    <row r="17" customFormat="false" ht="15" hidden="false" customHeight="false" outlineLevel="0" collapsed="false">
      <c r="A17" s="0" t="n">
        <v>2300</v>
      </c>
      <c r="B17" s="0" t="n">
        <v>0</v>
      </c>
      <c r="C17" s="0" t="n">
        <f aca="false">$A$22*Sheet1!$B17</f>
        <v>0</v>
      </c>
      <c r="D17" s="0" t="n">
        <f aca="false">A17*C17/9550</f>
        <v>0</v>
      </c>
      <c r="E17" s="0" t="n">
        <f aca="false">Sheet1!$D17*1.36/0.94</f>
        <v>0</v>
      </c>
      <c r="F17" s="0" t="n">
        <f aca="false">C17/0.94</f>
        <v>0</v>
      </c>
      <c r="G17" s="0" t="str">
        <f aca="false">CONCATENATE("&lt;torque rpm=""",Sheet1!$A17,""" motorTorque=""",ROUND(Sheet1!$F17,0),"""/&gt;")</f>
        <v>&lt;torque rpm="2300" motorTorque="0"/&gt;</v>
      </c>
      <c r="H17" s="34" t="str">
        <f aca="false">CONCATENATE("&lt;torque normRpm=""",ROUND(Sheet1!$A17/Sheet1!$B$22,3),""" torque=""",ROUND(Sheet1!$F17/MAX(Sheet1!$F$2:$F$19),3),"""/&gt;")</f>
        <v>&lt;torque normRpm="1.095" torque="0"/&gt;</v>
      </c>
    </row>
    <row r="18" customFormat="false" ht="15" hidden="false" customHeight="false" outlineLevel="0" collapsed="false">
      <c r="A18" s="0" t="n">
        <v>2400</v>
      </c>
      <c r="B18" s="0" t="n">
        <v>0</v>
      </c>
      <c r="C18" s="0" t="n">
        <f aca="false">$A$22*Sheet1!$B18</f>
        <v>0</v>
      </c>
      <c r="D18" s="0" t="n">
        <f aca="false">A18*C18/9550</f>
        <v>0</v>
      </c>
      <c r="E18" s="0" t="n">
        <f aca="false">Sheet1!$D18*1.36/0.94</f>
        <v>0</v>
      </c>
      <c r="F18" s="0" t="n">
        <f aca="false">C18/0.94</f>
        <v>0</v>
      </c>
      <c r="G18" s="0" t="str">
        <f aca="false">CONCATENATE("&lt;torque rpm=""",Sheet1!$A18,""" motorTorque=""",ROUND(Sheet1!$F18,0),"""/&gt;")</f>
        <v>&lt;torque rpm="2400" motorTorque="0"/&gt;</v>
      </c>
      <c r="H18" s="34" t="str">
        <f aca="false">CONCATENATE("&lt;torque normRpm=""",ROUND(Sheet1!$A18/Sheet1!$B$22,3),""" torque=""",ROUND(Sheet1!$F18/MAX(Sheet1!$F$2:$F$19),3),"""/&gt;")</f>
        <v>&lt;torque normRpm="1.143" torque="0"/&gt;</v>
      </c>
    </row>
    <row r="19" customFormat="false" ht="15" hidden="false" customHeight="false" outlineLevel="0" collapsed="false">
      <c r="A19" s="0" t="n">
        <v>2500</v>
      </c>
      <c r="B19" s="0" t="n">
        <v>0</v>
      </c>
      <c r="C19" s="0" t="n">
        <f aca="false">$A$22*Sheet1!$B19</f>
        <v>0</v>
      </c>
      <c r="D19" s="34" t="n">
        <f aca="false">A19*C19/9550</f>
        <v>0</v>
      </c>
      <c r="E19" s="34" t="n">
        <f aca="false">Sheet1!$D19*1.36/0.94</f>
        <v>0</v>
      </c>
      <c r="G19" s="34" t="str">
        <f aca="false">CONCATENATE("&lt;torque rpm=""",Sheet1!$A19,""" motorTorque=""",ROUND(Sheet1!$F19,0),"""/&gt;")</f>
        <v>&lt;torque rpm="2500" motorTorque="0"/&gt;</v>
      </c>
      <c r="H19" s="34" t="str">
        <f aca="false">CONCATENATE("&lt;torque normRpm=""",ROUND(Sheet1!$A19/Sheet1!$B$22,3),""" torque=""",ROUND(Sheet1!$F19/MAX(Sheet1!$F$2:$F$19),3),"""/&gt;")</f>
        <v>&lt;torque normRpm="1.19" torque="0"/&gt;</v>
      </c>
    </row>
    <row r="21" customFormat="false" ht="15" hidden="false" customHeight="false" outlineLevel="0" collapsed="false">
      <c r="A21" s="0" t="s">
        <v>19</v>
      </c>
      <c r="B21" s="0" t="s">
        <v>4</v>
      </c>
      <c r="C21" s="0" t="s">
        <v>5</v>
      </c>
      <c r="D21" s="0" t="s">
        <v>79</v>
      </c>
      <c r="E21" s="35"/>
    </row>
    <row r="22" customFormat="false" ht="15" hidden="false" customHeight="false" outlineLevel="0" collapsed="false">
      <c r="A22" s="0" t="n">
        <f aca="false">0.94</f>
        <v>0.94</v>
      </c>
      <c r="B22" s="0" t="n">
        <v>2100</v>
      </c>
      <c r="C22" s="0" t="n">
        <v>692</v>
      </c>
      <c r="D22" s="0" t="n">
        <f aca="false">Sheet1!$C$22/1.36*9548/Sheet1!$B$22</f>
        <v>2313.45098039216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1" sqref="K7:K29 B2"/>
    </sheetView>
  </sheetViews>
  <sheetFormatPr defaultRowHeight="15"/>
  <cols>
    <col collapsed="false" hidden="false" max="1" min="1" style="0" width="9.17857142857143"/>
    <col collapsed="false" hidden="false" max="3" min="2" style="0" width="10.8010204081633"/>
    <col collapsed="false" hidden="false" max="1025" min="4" style="0" width="9.17857142857143"/>
  </cols>
  <sheetData>
    <row r="1" customFormat="false" ht="63" hidden="false" customHeight="false" outlineLevel="0" collapsed="false">
      <c r="A1" s="36" t="s">
        <v>0</v>
      </c>
      <c r="B1" s="37" t="s">
        <v>1</v>
      </c>
      <c r="C1" s="37" t="s">
        <v>4</v>
      </c>
      <c r="D1" s="37" t="s">
        <v>5</v>
      </c>
      <c r="E1" s="37" t="s">
        <v>8</v>
      </c>
      <c r="F1" s="37" t="s">
        <v>9</v>
      </c>
      <c r="G1" s="38" t="s">
        <v>10</v>
      </c>
      <c r="H1" s="39" t="s">
        <v>13</v>
      </c>
      <c r="I1" s="39" t="s">
        <v>35</v>
      </c>
      <c r="K1" s="40" t="s">
        <v>33</v>
      </c>
      <c r="L1" s="40" t="s">
        <v>34</v>
      </c>
    </row>
    <row r="2" customFormat="false" ht="15" hidden="false" customHeight="false" outlineLevel="0" collapsed="false">
      <c r="A2" s="41" t="n">
        <v>1900</v>
      </c>
      <c r="B2" s="42" t="n">
        <v>396</v>
      </c>
      <c r="C2" s="43" t="n">
        <v>2100</v>
      </c>
      <c r="D2" s="44" t="n">
        <v>390</v>
      </c>
      <c r="E2" s="41" t="n">
        <v>1450</v>
      </c>
      <c r="F2" s="42" t="n">
        <v>1450</v>
      </c>
      <c r="G2" s="42" t="n">
        <v>1538</v>
      </c>
      <c r="H2" s="45" t="n">
        <v>800</v>
      </c>
      <c r="I2" s="46" t="n">
        <v>1.09</v>
      </c>
      <c r="K2" s="47" t="n">
        <f aca="false">Sheet2!$B$2/1.36*9550/Sheet2!$A$2</f>
        <v>1463.54489164087</v>
      </c>
      <c r="L2" s="47" t="n">
        <f aca="false">Sheet2!$D$2/1.36*9550/Sheet2!$C$2</f>
        <v>1304.09663865546</v>
      </c>
    </row>
    <row r="4" customFormat="false" ht="15" hidden="false" customHeight="false" outlineLevel="0" collapsed="false">
      <c r="A4" s="0" t="s">
        <v>80</v>
      </c>
      <c r="B4" s="0" t="s">
        <v>33</v>
      </c>
      <c r="C4" s="0" t="s">
        <v>81</v>
      </c>
    </row>
    <row r="5" customFormat="false" ht="15" hidden="false" customHeight="false" outlineLevel="0" collapsed="false">
      <c r="A5" s="0" t="n">
        <v>0</v>
      </c>
      <c r="B5" s="0" t="n">
        <v>0</v>
      </c>
      <c r="C5" s="0" t="n">
        <f aca="false">B5*A5/9550</f>
        <v>0</v>
      </c>
    </row>
    <row r="6" customFormat="false" ht="15" hidden="false" customHeight="false" outlineLevel="0" collapsed="false">
      <c r="A6" s="0" t="n">
        <v>1000</v>
      </c>
      <c r="B6" s="0" t="n">
        <f aca="false">Sheet2!$I$2*L2</f>
        <v>1421.46533613445</v>
      </c>
      <c r="C6" s="0" t="n">
        <f aca="false">B6*A6/9550</f>
        <v>148.844537815126</v>
      </c>
    </row>
    <row r="7" customFormat="false" ht="15" hidden="false" customHeight="false" outlineLevel="0" collapsed="false">
      <c r="A7" s="0" t="n">
        <f aca="false">Sheet2!$E$2</f>
        <v>1450</v>
      </c>
      <c r="B7" s="0" t="n">
        <f aca="false">Sheet2!$G$2</f>
        <v>1538</v>
      </c>
      <c r="C7" s="0" t="n">
        <f aca="false">B7*A7/9550</f>
        <v>233.51832460733</v>
      </c>
    </row>
    <row r="8" customFormat="false" ht="15" hidden="false" customHeight="false" outlineLevel="0" collapsed="false">
      <c r="A8" s="0" t="n">
        <f aca="false">Sheet2!$F$2</f>
        <v>1450</v>
      </c>
      <c r="B8" s="0" t="n">
        <f aca="false">Sheet2!$G$2</f>
        <v>1538</v>
      </c>
      <c r="C8" s="0" t="n">
        <f aca="false">B8*A8/9550</f>
        <v>233.51832460733</v>
      </c>
    </row>
    <row r="9" customFormat="false" ht="15" hidden="false" customHeight="false" outlineLevel="0" collapsed="false">
      <c r="A9" s="0" t="n">
        <f aca="false">Sheet2!$A$2</f>
        <v>1900</v>
      </c>
      <c r="B9" s="0" t="n">
        <f aca="false">K2</f>
        <v>1463.54489164087</v>
      </c>
      <c r="C9" s="0" t="n">
        <f aca="false">B9*A9/9550</f>
        <v>291.176470588235</v>
      </c>
    </row>
    <row r="10" customFormat="false" ht="15" hidden="false" customHeight="false" outlineLevel="0" collapsed="false">
      <c r="A10" s="0" t="n">
        <f aca="false">Sheet2!$C$2</f>
        <v>2100</v>
      </c>
      <c r="B10" s="0" t="n">
        <f aca="false">L2</f>
        <v>1304.09663865546</v>
      </c>
      <c r="C10" s="0" t="n">
        <f aca="false">B10*A10/9550</f>
        <v>286.764705882353</v>
      </c>
    </row>
    <row r="11" customFormat="false" ht="15" hidden="false" customHeight="false" outlineLevel="0" collapsed="false">
      <c r="A11" s="0" t="n">
        <f aca="false">Sheet2!$C$2+200</f>
        <v>2300</v>
      </c>
      <c r="B11" s="0" t="n">
        <v>0</v>
      </c>
      <c r="C11" s="0" t="n">
        <f aca="false">B11*A11/9550</f>
        <v>0</v>
      </c>
    </row>
    <row r="14" customFormat="false" ht="15" hidden="false" customHeight="false" outlineLevel="0" collapsed="false">
      <c r="A14" s="0" t="s">
        <v>80</v>
      </c>
      <c r="B14" s="0" t="s">
        <v>82</v>
      </c>
      <c r="C14" s="0" t="s">
        <v>83</v>
      </c>
    </row>
    <row r="15" customFormat="false" ht="15" hidden="false" customHeight="false" outlineLevel="0" collapsed="false">
      <c r="A15" s="0" t="n">
        <v>0</v>
      </c>
    </row>
    <row r="16" customFormat="false" ht="15" hidden="false" customHeight="false" outlineLevel="0" collapsed="false">
      <c r="A16" s="0" t="n">
        <v>50</v>
      </c>
    </row>
    <row r="17" customFormat="false" ht="15" hidden="false" customHeight="false" outlineLevel="0" collapsed="false">
      <c r="A17" s="0" t="n">
        <v>100</v>
      </c>
    </row>
    <row r="18" customFormat="false" ht="15" hidden="false" customHeight="false" outlineLevel="0" collapsed="false">
      <c r="A18" s="0" t="n">
        <v>150</v>
      </c>
    </row>
    <row r="19" customFormat="false" ht="15" hidden="false" customHeight="false" outlineLevel="0" collapsed="false">
      <c r="A19" s="0" t="n">
        <v>200</v>
      </c>
    </row>
    <row r="20" customFormat="false" ht="15" hidden="false" customHeight="false" outlineLevel="0" collapsed="false">
      <c r="A20" s="0" t="n">
        <v>250</v>
      </c>
    </row>
    <row r="21" customFormat="false" ht="15" hidden="false" customHeight="false" outlineLevel="0" collapsed="false">
      <c r="A21" s="0" t="n">
        <v>300</v>
      </c>
    </row>
    <row r="22" customFormat="false" ht="15" hidden="false" customHeight="false" outlineLevel="0" collapsed="false">
      <c r="A22" s="0" t="n">
        <v>350</v>
      </c>
    </row>
    <row r="23" customFormat="false" ht="15" hidden="false" customHeight="false" outlineLevel="0" collapsed="false">
      <c r="A23" s="0" t="n">
        <v>400</v>
      </c>
    </row>
    <row r="24" customFormat="false" ht="15" hidden="false" customHeight="false" outlineLevel="0" collapsed="false">
      <c r="A24" s="0" t="n">
        <v>450</v>
      </c>
    </row>
    <row r="25" customFormat="false" ht="15" hidden="false" customHeight="false" outlineLevel="0" collapsed="false">
      <c r="A25" s="0" t="n">
        <v>500</v>
      </c>
    </row>
    <row r="26" customFormat="false" ht="15" hidden="false" customHeight="false" outlineLevel="0" collapsed="false">
      <c r="A26" s="0" t="n">
        <v>550</v>
      </c>
    </row>
    <row r="27" customFormat="false" ht="15" hidden="false" customHeight="false" outlineLevel="0" collapsed="false">
      <c r="A27" s="0" t="n">
        <v>600</v>
      </c>
    </row>
    <row r="28" customFormat="false" ht="15" hidden="false" customHeight="false" outlineLevel="0" collapsed="false">
      <c r="A28" s="0" t="n">
        <v>650</v>
      </c>
    </row>
    <row r="29" customFormat="false" ht="15" hidden="false" customHeight="false" outlineLevel="0" collapsed="false">
      <c r="A29" s="0" t="n">
        <v>700</v>
      </c>
    </row>
    <row r="30" customFormat="false" ht="15" hidden="false" customHeight="false" outlineLevel="0" collapsed="false">
      <c r="A30" s="0" t="n">
        <v>750</v>
      </c>
    </row>
    <row r="31" customFormat="false" ht="15" hidden="false" customHeight="false" outlineLevel="0" collapsed="false">
      <c r="A31" s="0" t="n">
        <v>800</v>
      </c>
    </row>
    <row r="32" customFormat="false" ht="15" hidden="false" customHeight="false" outlineLevel="0" collapsed="false">
      <c r="A32" s="0" t="n">
        <v>850</v>
      </c>
    </row>
    <row r="33" customFormat="false" ht="15" hidden="false" customHeight="false" outlineLevel="0" collapsed="false">
      <c r="A33" s="0" t="n">
        <v>900</v>
      </c>
    </row>
    <row r="34" customFormat="false" ht="15" hidden="false" customHeight="false" outlineLevel="0" collapsed="false">
      <c r="A34" s="0" t="n">
        <v>950</v>
      </c>
    </row>
    <row r="35" customFormat="false" ht="15" hidden="false" customHeight="false" outlineLevel="0" collapsed="false">
      <c r="A35" s="0" t="n">
        <v>1000</v>
      </c>
    </row>
    <row r="36" customFormat="false" ht="15" hidden="false" customHeight="false" outlineLevel="0" collapsed="false">
      <c r="A36" s="0" t="n">
        <v>1050</v>
      </c>
    </row>
    <row r="37" customFormat="false" ht="15" hidden="false" customHeight="false" outlineLevel="0" collapsed="false">
      <c r="A37" s="0" t="n">
        <v>1100</v>
      </c>
    </row>
    <row r="38" customFormat="false" ht="15" hidden="false" customHeight="false" outlineLevel="0" collapsed="false">
      <c r="A38" s="0" t="n">
        <v>1150</v>
      </c>
    </row>
    <row r="39" customFormat="false" ht="15" hidden="false" customHeight="false" outlineLevel="0" collapsed="false">
      <c r="A39" s="0" t="n">
        <v>1200</v>
      </c>
    </row>
    <row r="40" customFormat="false" ht="15" hidden="false" customHeight="false" outlineLevel="0" collapsed="false">
      <c r="A40" s="0" t="n">
        <v>1250</v>
      </c>
    </row>
    <row r="41" customFormat="false" ht="15" hidden="false" customHeight="false" outlineLevel="0" collapsed="false">
      <c r="A41" s="0" t="n">
        <v>1300</v>
      </c>
    </row>
    <row r="42" customFormat="false" ht="15" hidden="false" customHeight="false" outlineLevel="0" collapsed="false">
      <c r="A42" s="0" t="n">
        <v>1350</v>
      </c>
    </row>
    <row r="43" customFormat="false" ht="15" hidden="false" customHeight="false" outlineLevel="0" collapsed="false">
      <c r="A43" s="0" t="n">
        <v>1400</v>
      </c>
    </row>
    <row r="44" customFormat="false" ht="15" hidden="false" customHeight="false" outlineLevel="0" collapsed="false">
      <c r="A44" s="0" t="n">
        <v>1450</v>
      </c>
    </row>
    <row r="45" customFormat="false" ht="15" hidden="false" customHeight="false" outlineLevel="0" collapsed="false">
      <c r="A45" s="0" t="n">
        <v>1500</v>
      </c>
    </row>
    <row r="46" customFormat="false" ht="15" hidden="false" customHeight="false" outlineLevel="0" collapsed="false">
      <c r="A46" s="0" t="n">
        <v>1550</v>
      </c>
    </row>
    <row r="47" customFormat="false" ht="15" hidden="false" customHeight="false" outlineLevel="0" collapsed="false">
      <c r="A47" s="0" t="n">
        <v>1600</v>
      </c>
    </row>
    <row r="48" customFormat="false" ht="15" hidden="false" customHeight="false" outlineLevel="0" collapsed="false">
      <c r="A48" s="0" t="n">
        <v>1650</v>
      </c>
    </row>
    <row r="49" customFormat="false" ht="15" hidden="false" customHeight="false" outlineLevel="0" collapsed="false">
      <c r="A49" s="0" t="n">
        <v>1700</v>
      </c>
    </row>
    <row r="50" customFormat="false" ht="15" hidden="false" customHeight="false" outlineLevel="0" collapsed="false">
      <c r="A50" s="0" t="n">
        <v>1750</v>
      </c>
    </row>
    <row r="51" customFormat="false" ht="15" hidden="false" customHeight="false" outlineLevel="0" collapsed="false">
      <c r="A51" s="0" t="n">
        <v>1800</v>
      </c>
    </row>
    <row r="52" customFormat="false" ht="15" hidden="false" customHeight="false" outlineLevel="0" collapsed="false">
      <c r="A52" s="0" t="n">
        <v>1850</v>
      </c>
    </row>
    <row r="53" customFormat="false" ht="15" hidden="false" customHeight="false" outlineLevel="0" collapsed="false">
      <c r="A53" s="0" t="n">
        <v>1900</v>
      </c>
    </row>
    <row r="54" customFormat="false" ht="15" hidden="false" customHeight="false" outlineLevel="0" collapsed="false">
      <c r="A54" s="0" t="n">
        <v>1950</v>
      </c>
    </row>
    <row r="55" customFormat="false" ht="15" hidden="false" customHeight="false" outlineLevel="0" collapsed="false">
      <c r="A55" s="0" t="n">
        <v>2000</v>
      </c>
    </row>
    <row r="56" customFormat="false" ht="15" hidden="false" customHeight="false" outlineLevel="0" collapsed="false">
      <c r="A56" s="0" t="n">
        <v>2050</v>
      </c>
    </row>
    <row r="57" customFormat="false" ht="15" hidden="false" customHeight="false" outlineLevel="0" collapsed="false">
      <c r="A57" s="0" t="n">
        <v>2100</v>
      </c>
    </row>
    <row r="58" customFormat="false" ht="15" hidden="false" customHeight="false" outlineLevel="0" collapsed="false">
      <c r="A58" s="0" t="n">
        <v>2150</v>
      </c>
    </row>
    <row r="59" customFormat="false" ht="15" hidden="false" customHeight="false" outlineLevel="0" collapsed="false">
      <c r="A59" s="0" t="n">
        <v>2200</v>
      </c>
    </row>
    <row r="60" customFormat="false" ht="15" hidden="false" customHeight="false" outlineLevel="0" collapsed="false">
      <c r="A60" s="0" t="n">
        <v>2250</v>
      </c>
    </row>
    <row r="61" customFormat="false" ht="15" hidden="false" customHeight="false" outlineLevel="0" collapsed="false">
      <c r="A61" s="0" t="n">
        <v>2300</v>
      </c>
    </row>
    <row r="62" customFormat="false" ht="15" hidden="false" customHeight="false" outlineLevel="0" collapsed="false">
      <c r="A62" s="0" t="n">
        <v>2350</v>
      </c>
    </row>
    <row r="63" customFormat="false" ht="15" hidden="false" customHeight="false" outlineLevel="0" collapsed="false">
      <c r="A63" s="0" t="n">
        <v>2400</v>
      </c>
    </row>
    <row r="64" customFormat="false" ht="15" hidden="false" customHeight="false" outlineLevel="0" collapsed="false">
      <c r="A64" s="0" t="n">
        <v>2450</v>
      </c>
    </row>
    <row r="65" customFormat="false" ht="15" hidden="false" customHeight="false" outlineLevel="0" collapsed="false">
      <c r="A65" s="0" t="n">
        <v>2500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60</TotalTime>
  <Application>LibreOffice/5.0.6.3$Windows_x86 LibreOffice_project/490fc03b25318460cfc54456516ea2519c11d1aa</Application>
  <Company>SAP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2015-02-21T09:03:51Z</dcterms:created>
  <dc:creator>Biedenstein, Stefan</dc:creator>
  <dc:language>de-DE</dc:language>
  <dcterms:modified xsi:type="dcterms:W3CDTF">2018-01-29T16:59:39Z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SAP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